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1300" windowHeight="9420" activeTab="0"/>
  </bookViews>
  <sheets>
    <sheet name="Ratios Financieros" sheetId="1" r:id="rId1"/>
    <sheet name="Ayuda" sheetId="2" r:id="rId2"/>
  </sheets>
  <definedNames>
    <definedName name="_xlnm.Print_Area" localSheetId="0">'Ratios Financieros'!$B$3:$F$96</definedName>
    <definedName name="Exigible_LP">'Ratios Financieros'!$F$37</definedName>
  </definedNames>
  <calcPr fullCalcOnLoad="1"/>
</workbook>
</file>

<file path=xl/sharedStrings.xml><?xml version="1.0" encoding="utf-8"?>
<sst xmlns="http://schemas.openxmlformats.org/spreadsheetml/2006/main" count="215" uniqueCount="126">
  <si>
    <t>A)</t>
  </si>
  <si>
    <t>B)</t>
  </si>
  <si>
    <t xml:space="preserve">  </t>
  </si>
  <si>
    <t>C)</t>
  </si>
  <si>
    <t>D)</t>
  </si>
  <si>
    <t>E)</t>
  </si>
  <si>
    <t>F)</t>
  </si>
  <si>
    <t>INMOVILIZADO</t>
  </si>
  <si>
    <t>I.</t>
  </si>
  <si>
    <t>II.</t>
  </si>
  <si>
    <t>III.</t>
  </si>
  <si>
    <t>IV.</t>
  </si>
  <si>
    <t>V.</t>
  </si>
  <si>
    <t>VI.</t>
  </si>
  <si>
    <t>GASTOS A DISTRIBUIR EN VARIOS EJERCICIOS</t>
  </si>
  <si>
    <t>ACTIVO CIRCULANTE</t>
  </si>
  <si>
    <t>VII.</t>
  </si>
  <si>
    <t>FONDOS PROPIOS</t>
  </si>
  <si>
    <t>VIII.</t>
  </si>
  <si>
    <t xml:space="preserve">INGRESOS A DISTRIBUIR EN VARIOS EJERCICIOS   </t>
  </si>
  <si>
    <t xml:space="preserve">PROVISIONES PARA RIESGOS Y GASTOS            </t>
  </si>
  <si>
    <t xml:space="preserve">ACREEDORES A LARGO PLAZO                     </t>
  </si>
  <si>
    <t xml:space="preserve">ACREEDORES A CORTO PLAZO                     </t>
  </si>
  <si>
    <t>I. BENEFICIOS DE EXPLOTACION</t>
  </si>
  <si>
    <t>II. RESULTADOS FINANCIEROS POSITIVOS</t>
  </si>
  <si>
    <t>III.BENEFICIOS DE ACTIVIDADES ORDINARIAS</t>
  </si>
  <si>
    <t>IV.RESULTADOS EXTRAORDINARIOS POSITIVOS</t>
  </si>
  <si>
    <t>V. BENEFICIOS ANTES DE IMPUESTOS</t>
  </si>
  <si>
    <t>VI.RESULTADO DE EJERCICIO (BENEFICIOS)</t>
  </si>
  <si>
    <t xml:space="preserve">INGRESOS (B.1 a B.8)                         </t>
  </si>
  <si>
    <t>I. PERDIDAS DE EXPLOTACION</t>
  </si>
  <si>
    <t>II. RESULTADOS FINANCIEROS NEGATIVOS</t>
  </si>
  <si>
    <t>IV.RESULTADOS EXTRAORDINARIOS NEGATIVOS</t>
  </si>
  <si>
    <t>V. PERDIDAS ANTES DE IMPUESTOS</t>
  </si>
  <si>
    <t>A C T I V O</t>
  </si>
  <si>
    <t>Inmovilizaciones inmateriales</t>
  </si>
  <si>
    <t>Inmovilizaciones materiales</t>
  </si>
  <si>
    <t>Inmovilizaciones financieras</t>
  </si>
  <si>
    <t>Acciones propias</t>
  </si>
  <si>
    <t>Accionistas por desembolsos exigidos</t>
  </si>
  <si>
    <t>Existencias</t>
  </si>
  <si>
    <t>Deudores</t>
  </si>
  <si>
    <t>Inversiones financieras temporales</t>
  </si>
  <si>
    <t>Acciones propias a corto plazo</t>
  </si>
  <si>
    <t>Tesoreria</t>
  </si>
  <si>
    <t>Ajustes por periodificación</t>
  </si>
  <si>
    <t>TOTAL GENERAL (A+B+C+D)</t>
  </si>
  <si>
    <t>P A S I V O</t>
  </si>
  <si>
    <t>Capital suscrito</t>
  </si>
  <si>
    <t>Prima de emision</t>
  </si>
  <si>
    <t>Reserva de revalorización</t>
  </si>
  <si>
    <t>Reservas</t>
  </si>
  <si>
    <t>Resultados de ejercicios anteriores</t>
  </si>
  <si>
    <t>Perdidas y ganancias</t>
  </si>
  <si>
    <t>TOTAL GENERAL (A+B+C+D+E+F)</t>
  </si>
  <si>
    <t>D E B E</t>
  </si>
  <si>
    <t>1. Consumos de explotación</t>
  </si>
  <si>
    <t>2. Gastos de personal</t>
  </si>
  <si>
    <t xml:space="preserve">     a) Sueldos, salarios y asimilados</t>
  </si>
  <si>
    <t xml:space="preserve">     b) Cargas sociales</t>
  </si>
  <si>
    <t>5. Otros gastos de explotación</t>
  </si>
  <si>
    <t xml:space="preserve">     a) Por deudas con empresas del grupo</t>
  </si>
  <si>
    <t xml:space="preserve">     b) Por deudas con empresas asociadas</t>
  </si>
  <si>
    <t xml:space="preserve">     c) Por otras deudas</t>
  </si>
  <si>
    <t>8. Diferencias negativas de cambio</t>
  </si>
  <si>
    <t>12.Gastos extraordinarios</t>
  </si>
  <si>
    <t>14.Impuesto sobre Sociedades</t>
  </si>
  <si>
    <t>15.Otros impuestos</t>
  </si>
  <si>
    <t>H A B E R</t>
  </si>
  <si>
    <t>1. Ingresos de explotación</t>
  </si>
  <si>
    <t xml:space="preserve">     b) Otros ingresos de explotación</t>
  </si>
  <si>
    <t>2. Ingresos financieros</t>
  </si>
  <si>
    <t xml:space="preserve">     a) En empresas del grupo</t>
  </si>
  <si>
    <t xml:space="preserve">     b) En empresas asociadas</t>
  </si>
  <si>
    <t xml:space="preserve">     c) Otros</t>
  </si>
  <si>
    <t>3. Diferencias positivas de cambio</t>
  </si>
  <si>
    <t>7. Ingresos extraordinarios</t>
  </si>
  <si>
    <t xml:space="preserve">PROVISIONES PARA RIESGOS Y GASTOS A CORTO PLAZO     </t>
  </si>
  <si>
    <t>GASTOS (A.1 a A.15)</t>
  </si>
  <si>
    <t>III.PÉRDIDAS DE LAS ACTIVIDADES ORDINARIAS</t>
  </si>
  <si>
    <t>VI.RESULTADO DEL EJERCICIO (PÉRDIDAS)</t>
  </si>
  <si>
    <t>Deudores por operaciones de tráfico a largo plazo</t>
  </si>
  <si>
    <t>Dividendo a cuenta entregado en el ejercicio</t>
  </si>
  <si>
    <t>Acciones propias para reducción de capital</t>
  </si>
  <si>
    <t>3. Dotaciones para amortización de inmovilizado</t>
  </si>
  <si>
    <t>4. Variación de provisiones de tráfico y pérd.cred.incobrables.</t>
  </si>
  <si>
    <t xml:space="preserve">     d) Pérdidas de inversiones financieras</t>
  </si>
  <si>
    <t>7. Variación de provisiones de inversiones financieras</t>
  </si>
  <si>
    <t xml:space="preserve">     a) Importe neto de la cifra de negocios</t>
  </si>
  <si>
    <t xml:space="preserve">     d) Beneficios en inversiones financieras</t>
  </si>
  <si>
    <t>4. Beneficios enajenación de inmov. y cartera de control</t>
  </si>
  <si>
    <t>5. Beneficios operaciones con acciones y obligaciones propias</t>
  </si>
  <si>
    <t>6. Subvenciones de capital transferidas al resultado ejercicio</t>
  </si>
  <si>
    <t>8. Ingresos y benefic ios de otros ejercicios</t>
  </si>
  <si>
    <t>ACCIONISTAS (SOCIOS) POR DESEMBOLSOS NO EXIGIDOS</t>
  </si>
  <si>
    <t>6. Gastos financieros y gastos asimilados</t>
  </si>
  <si>
    <t>10.Pérdidas procedentes del inmovilizado y cartera control</t>
  </si>
  <si>
    <t>9. Variación provisiones inmov.inmat., mat., cartera control</t>
  </si>
  <si>
    <t>11.Pérdidas por operaciones con acciones y oblig. propias</t>
  </si>
  <si>
    <t>13.Gastos y pérdidas de otros ejercicios</t>
  </si>
  <si>
    <t>Gastos de establecimiento</t>
  </si>
  <si>
    <t>Ratios Financieros</t>
  </si>
  <si>
    <t>BALANCE ABREVIADO "INGESA"</t>
  </si>
  <si>
    <t>Variación</t>
  </si>
  <si>
    <t>MO_RF_5_2002</t>
  </si>
  <si>
    <t>ACTIVO FIJO</t>
  </si>
  <si>
    <t>TOTAL ACTIVO</t>
  </si>
  <si>
    <t>PASIVO FIJO</t>
  </si>
  <si>
    <t>PASIVO CIRCULANTE</t>
  </si>
  <si>
    <t>TOTAL PASIVO</t>
  </si>
  <si>
    <t>4. Garantía</t>
  </si>
  <si>
    <t>5. Firmeza</t>
  </si>
  <si>
    <t>6.1. Endeudamiento general</t>
  </si>
  <si>
    <t>6.2. Endeudamiento a corto plazo</t>
  </si>
  <si>
    <t>6.3. Endeudamiento a largo plazo</t>
  </si>
  <si>
    <t>6.4. Autonomía financiera</t>
  </si>
  <si>
    <t>7. Inmovilizado explotación / Gastos personal</t>
  </si>
  <si>
    <t>8. Dotación amortización / Inmovilizado explotación</t>
  </si>
  <si>
    <t xml:space="preserve">1. Liquidez </t>
  </si>
  <si>
    <t xml:space="preserve">2. Liquidez inmediata </t>
  </si>
  <si>
    <t xml:space="preserve">3. Tesorería </t>
  </si>
  <si>
    <t>Mínimo</t>
  </si>
  <si>
    <t>Máximo</t>
  </si>
  <si>
    <r>
      <t xml:space="preserve">NOTA: Los valores </t>
    </r>
    <r>
      <rPr>
        <b/>
        <i/>
        <sz val="11"/>
        <color indexed="10"/>
        <rFont val="Arial"/>
        <family val="2"/>
      </rPr>
      <t>Mínimo</t>
    </r>
    <r>
      <rPr>
        <b/>
        <i/>
        <sz val="11"/>
        <color indexed="8"/>
        <rFont val="Arial"/>
        <family val="2"/>
      </rPr>
      <t xml:space="preserve"> </t>
    </r>
    <r>
      <rPr>
        <b/>
        <sz val="11"/>
        <color indexed="8"/>
        <rFont val="Arial"/>
        <family val="2"/>
      </rPr>
      <t xml:space="preserve">y </t>
    </r>
    <r>
      <rPr>
        <b/>
        <i/>
        <sz val="11"/>
        <color indexed="10"/>
        <rFont val="Arial"/>
        <family val="2"/>
      </rPr>
      <t>Máximo</t>
    </r>
    <r>
      <rPr>
        <b/>
        <sz val="11"/>
        <color indexed="8"/>
        <rFont val="Arial"/>
        <family val="2"/>
      </rPr>
      <t xml:space="preserve"> deben ser introducidos por la empresa, de acuerdo con sus criterios.</t>
    </r>
  </si>
  <si>
    <t>RATIOS F</t>
  </si>
  <si>
    <t>Límites óptimos para la Empresa</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</si>
</sst>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
    <numFmt numFmtId="173" formatCode="#,##0.0"/>
  </numFmts>
  <fonts count="39">
    <font>
      <sz val="12"/>
      <name val="Arial"/>
      <family val="0"/>
    </font>
    <font>
      <b/>
      <sz val="10"/>
      <name val="Arial"/>
      <family val="0"/>
    </font>
    <font>
      <i/>
      <sz val="10"/>
      <name val="Arial"/>
      <family val="0"/>
    </font>
    <font>
      <b/>
      <i/>
      <sz val="10"/>
      <name val="Arial"/>
      <family val="0"/>
    </font>
    <font>
      <b/>
      <sz val="12"/>
      <name val="Arial"/>
      <family val="0"/>
    </font>
    <font>
      <sz val="8"/>
      <name val="Arial"/>
      <family val="0"/>
    </font>
    <font>
      <u val="single"/>
      <sz val="9"/>
      <color indexed="12"/>
      <name val="Times New Roman"/>
      <family val="0"/>
    </font>
    <font>
      <u val="single"/>
      <sz val="10.45"/>
      <color indexed="36"/>
      <name val="Arial"/>
      <family val="0"/>
    </font>
    <font>
      <b/>
      <sz val="12"/>
      <name val="Times New Roman"/>
      <family val="1"/>
    </font>
    <font>
      <b/>
      <sz val="11"/>
      <color indexed="10"/>
      <name val="Times New Roman"/>
      <family val="1"/>
    </font>
    <font>
      <b/>
      <sz val="12"/>
      <color indexed="10"/>
      <name val="Arial"/>
      <family val="2"/>
    </font>
    <font>
      <b/>
      <sz val="12"/>
      <color indexed="12"/>
      <name val="Arial"/>
      <family val="0"/>
    </font>
    <font>
      <sz val="12"/>
      <color indexed="12"/>
      <name val="Arial"/>
      <family val="0"/>
    </font>
    <font>
      <b/>
      <u val="single"/>
      <sz val="11"/>
      <color indexed="12"/>
      <name val="Times New Roman"/>
      <family val="1"/>
    </font>
    <font>
      <b/>
      <sz val="14"/>
      <name val="Times New Roman"/>
      <family val="1"/>
    </font>
    <font>
      <sz val="12"/>
      <name val="Times New Roman"/>
      <family val="0"/>
    </font>
    <font>
      <b/>
      <sz val="12"/>
      <color indexed="12"/>
      <name val="Times New Roman"/>
      <family val="1"/>
    </font>
    <font>
      <b/>
      <sz val="12"/>
      <color indexed="9"/>
      <name val="Times New Roman"/>
      <family val="1"/>
    </font>
    <font>
      <b/>
      <i/>
      <sz val="10"/>
      <color indexed="12"/>
      <name val="Arial"/>
      <family val="2"/>
    </font>
    <font>
      <b/>
      <i/>
      <u val="single"/>
      <sz val="12"/>
      <color indexed="10"/>
      <name val="Arial"/>
      <family val="2"/>
    </font>
    <font>
      <i/>
      <sz val="12"/>
      <name val="Arial"/>
      <family val="2"/>
    </font>
    <font>
      <b/>
      <sz val="10"/>
      <color indexed="12"/>
      <name val="Arial"/>
      <family val="2"/>
    </font>
    <font>
      <sz val="10"/>
      <name val="Arial"/>
      <family val="0"/>
    </font>
    <font>
      <b/>
      <i/>
      <sz val="10"/>
      <color indexed="9"/>
      <name val="Arial Rounded MT Bold"/>
      <family val="2"/>
    </font>
    <font>
      <b/>
      <sz val="14"/>
      <color indexed="10"/>
      <name val="Arial"/>
      <family val="2"/>
    </font>
    <font>
      <b/>
      <i/>
      <sz val="12"/>
      <name val="Arial"/>
      <family val="2"/>
    </font>
    <font>
      <b/>
      <sz val="10"/>
      <name val="Times New Roman"/>
      <family val="1"/>
    </font>
    <font>
      <sz val="12"/>
      <color indexed="12"/>
      <name val="Times New Roman"/>
      <family val="1"/>
    </font>
    <font>
      <sz val="12"/>
      <color indexed="10"/>
      <name val="Times New Roman"/>
      <family val="1"/>
    </font>
    <font>
      <b/>
      <i/>
      <sz val="12"/>
      <color indexed="10"/>
      <name val="Arial"/>
      <family val="2"/>
    </font>
    <font>
      <b/>
      <sz val="11"/>
      <color indexed="8"/>
      <name val="Arial"/>
      <family val="2"/>
    </font>
    <font>
      <b/>
      <i/>
      <sz val="11"/>
      <color indexed="10"/>
      <name val="Arial"/>
      <family val="2"/>
    </font>
    <font>
      <b/>
      <i/>
      <sz val="11"/>
      <color indexed="8"/>
      <name val="Arial"/>
      <family val="2"/>
    </font>
    <font>
      <b/>
      <i/>
      <sz val="19.25"/>
      <color indexed="10"/>
      <name val="Times New Roman"/>
      <family val="1"/>
    </font>
    <font>
      <sz val="20"/>
      <name val="Times New Roman"/>
      <family val="0"/>
    </font>
    <font>
      <sz val="16.25"/>
      <name val="Times New Roman"/>
      <family val="1"/>
    </font>
    <font>
      <b/>
      <sz val="14.5"/>
      <name val="Arial"/>
      <family val="0"/>
    </font>
    <font>
      <sz val="12"/>
      <name val="Symbol"/>
      <family val="1"/>
    </font>
    <font>
      <b/>
      <sz val="12"/>
      <color indexed="11"/>
      <name val="Symbol"/>
      <family val="1"/>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36">
    <border>
      <left/>
      <right/>
      <top/>
      <bottom/>
      <diagonal/>
    </border>
    <border>
      <left style="medium"/>
      <right style="medium"/>
      <top style="medium"/>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right style="medium"/>
      <top style="medium"/>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color indexed="8"/>
      </left>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24"/>
      </bottom>
    </border>
    <border>
      <left>
        <color indexed="63"/>
      </left>
      <right style="medium"/>
      <top>
        <color indexed="63"/>
      </top>
      <bottom>
        <color indexed="63"/>
      </bottom>
    </border>
    <border>
      <left style="medium"/>
      <right style="medium"/>
      <top style="medium">
        <color indexed="8"/>
      </top>
      <bottom style="medium"/>
    </border>
    <border>
      <left style="medium"/>
      <right style="medium"/>
      <top>
        <color indexed="24"/>
      </top>
      <bottom>
        <color indexed="24"/>
      </bottom>
    </border>
    <border>
      <left style="medium"/>
      <right style="medium"/>
      <top>
        <color indexed="24"/>
      </top>
      <bottom>
        <color indexed="63"/>
      </bottom>
    </border>
    <border>
      <left style="medium"/>
      <right style="medium"/>
      <top style="medium">
        <color indexed="8"/>
      </top>
      <bottom>
        <color indexed="63"/>
      </bottom>
    </border>
    <border>
      <left style="medium"/>
      <right style="medium"/>
      <top>
        <color indexed="24"/>
      </top>
      <bottom style="medium"/>
    </border>
    <border>
      <left>
        <color indexed="63"/>
      </left>
      <right style="medium"/>
      <top>
        <color indexed="63"/>
      </top>
      <bottom style="medium"/>
    </border>
    <border>
      <left>
        <color indexed="63"/>
      </left>
      <right>
        <color indexed="63"/>
      </right>
      <top style="medium"/>
      <bottom>
        <color indexed="63"/>
      </bottom>
    </border>
    <border>
      <left style="medium">
        <color indexed="8"/>
      </left>
      <right>
        <color indexed="63"/>
      </right>
      <top style="medium"/>
      <bottom>
        <color indexed="63"/>
      </bottom>
    </border>
    <border>
      <left style="medium"/>
      <right>
        <color indexed="63"/>
      </right>
      <top style="medium">
        <color indexed="8"/>
      </top>
      <bottom>
        <color indexed="63"/>
      </bottom>
    </border>
    <border>
      <left style="medium"/>
      <right>
        <color indexed="63"/>
      </right>
      <top style="medium"/>
      <bottom>
        <color indexed="24"/>
      </bottom>
    </border>
    <border>
      <left style="medium"/>
      <right>
        <color indexed="63"/>
      </right>
      <top>
        <color indexed="24"/>
      </top>
      <bottom style="medium"/>
    </border>
    <border>
      <left>
        <color indexed="63"/>
      </left>
      <right>
        <color indexed="63"/>
      </right>
      <top>
        <color indexed="63"/>
      </top>
      <bottom style="medium"/>
    </border>
    <border>
      <left style="medium">
        <color indexed="8"/>
      </left>
      <right>
        <color indexed="63"/>
      </right>
      <top style="medium">
        <color indexed="8"/>
      </top>
      <bottom style="medium"/>
    </border>
    <border>
      <left style="medium"/>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color indexed="24"/>
      </top>
      <bottom>
        <color indexed="24"/>
      </bottom>
    </border>
    <border>
      <left style="medium"/>
      <right>
        <color indexed="63"/>
      </right>
      <top>
        <color indexed="24"/>
      </top>
      <bottom>
        <color indexed="63"/>
      </bottom>
    </border>
    <border>
      <left>
        <color indexed="63"/>
      </left>
      <right style="medium"/>
      <top style="medium"/>
      <bottom style="mediu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24">
    <xf numFmtId="0" fontId="0" fillId="0" borderId="0" xfId="0" applyAlignment="1">
      <alignment/>
    </xf>
    <xf numFmtId="3" fontId="0" fillId="0" borderId="0" xfId="0" applyNumberFormat="1" applyFont="1" applyAlignment="1" applyProtection="1">
      <alignment/>
      <protection/>
    </xf>
    <xf numFmtId="3" fontId="10" fillId="0" borderId="1" xfId="0" applyNumberFormat="1" applyFont="1" applyBorder="1" applyAlignment="1" applyProtection="1">
      <alignment horizontal="center"/>
      <protection/>
    </xf>
    <xf numFmtId="22" fontId="9" fillId="2" borderId="0" xfId="0" applyNumberFormat="1" applyFont="1" applyFill="1" applyBorder="1" applyAlignment="1" applyProtection="1">
      <alignment/>
      <protection/>
    </xf>
    <xf numFmtId="3" fontId="11" fillId="0" borderId="0" xfId="0" applyNumberFormat="1" applyFont="1" applyAlignment="1" applyProtection="1">
      <alignment/>
      <protection/>
    </xf>
    <xf numFmtId="3" fontId="12" fillId="0" borderId="0" xfId="0" applyNumberFormat="1" applyFont="1" applyAlignment="1" applyProtection="1">
      <alignment/>
      <protection/>
    </xf>
    <xf numFmtId="3" fontId="0" fillId="2" borderId="2" xfId="0" applyNumberFormat="1" applyFill="1" applyAlignment="1" applyProtection="1">
      <alignment/>
      <protection/>
    </xf>
    <xf numFmtId="3" fontId="0" fillId="2" borderId="3" xfId="0" applyNumberFormat="1" applyFill="1" applyAlignment="1" applyProtection="1">
      <alignment/>
      <protection/>
    </xf>
    <xf numFmtId="3" fontId="11" fillId="2" borderId="3" xfId="0" applyNumberFormat="1" applyFont="1" applyFill="1" applyAlignment="1" applyProtection="1">
      <alignment horizontal="center"/>
      <protection/>
    </xf>
    <xf numFmtId="3" fontId="11" fillId="2" borderId="4" xfId="0" applyNumberFormat="1" applyFont="1" applyFill="1" applyBorder="1" applyAlignment="1" applyProtection="1">
      <alignment horizontal="center"/>
      <protection/>
    </xf>
    <xf numFmtId="3" fontId="11" fillId="2" borderId="5" xfId="0" applyNumberFormat="1" applyFont="1" applyFill="1" applyBorder="1" applyAlignment="1" applyProtection="1">
      <alignment horizontal="left" vertical="center"/>
      <protection/>
    </xf>
    <xf numFmtId="0" fontId="29" fillId="2" borderId="6" xfId="0" applyFont="1" applyFill="1" applyBorder="1" applyAlignment="1" applyProtection="1">
      <alignment horizontal="center" vertical="center"/>
      <protection/>
    </xf>
    <xf numFmtId="0" fontId="29" fillId="2" borderId="7" xfId="0" applyFont="1" applyFill="1" applyBorder="1" applyAlignment="1" applyProtection="1">
      <alignment horizontal="center" vertical="center"/>
      <protection/>
    </xf>
    <xf numFmtId="3" fontId="4" fillId="0" borderId="2" xfId="0" applyNumberFormat="1" applyFont="1" applyAlignment="1" applyProtection="1">
      <alignment/>
      <protection/>
    </xf>
    <xf numFmtId="3" fontId="4" fillId="0" borderId="3" xfId="0" applyNumberFormat="1" applyFont="1" applyAlignment="1" applyProtection="1">
      <alignment/>
      <protection/>
    </xf>
    <xf numFmtId="3" fontId="0" fillId="0" borderId="3" xfId="0" applyNumberFormat="1" applyAlignment="1" applyProtection="1">
      <alignment/>
      <protection/>
    </xf>
    <xf numFmtId="3" fontId="4" fillId="0" borderId="8" xfId="0" applyNumberFormat="1" applyFont="1" applyBorder="1" applyAlignment="1" applyProtection="1">
      <alignment horizontal="left" vertical="center"/>
      <protection/>
    </xf>
    <xf numFmtId="3" fontId="4" fillId="0" borderId="9" xfId="0" applyNumberFormat="1" applyFont="1" applyAlignment="1" applyProtection="1">
      <alignment/>
      <protection/>
    </xf>
    <xf numFmtId="3" fontId="4" fillId="0" borderId="0" xfId="0" applyNumberFormat="1" applyFont="1" applyAlignment="1" applyProtection="1">
      <alignment/>
      <protection/>
    </xf>
    <xf numFmtId="4" fontId="4" fillId="3" borderId="10" xfId="0" applyNumberFormat="1" applyFont="1" applyFill="1" applyBorder="1" applyAlignment="1" applyProtection="1">
      <alignment/>
      <protection/>
    </xf>
    <xf numFmtId="3" fontId="0" fillId="0" borderId="9" xfId="0" applyNumberFormat="1" applyFont="1" applyAlignment="1" applyProtection="1">
      <alignment/>
      <protection/>
    </xf>
    <xf numFmtId="3" fontId="0" fillId="0" borderId="0" xfId="0" applyNumberFormat="1" applyFont="1" applyAlignment="1" applyProtection="1">
      <alignment horizontal="right"/>
      <protection/>
    </xf>
    <xf numFmtId="3" fontId="0" fillId="0" borderId="0" xfId="0" applyNumberFormat="1" applyFont="1" applyAlignment="1" applyProtection="1">
      <alignment/>
      <protection/>
    </xf>
    <xf numFmtId="3" fontId="4" fillId="0" borderId="11" xfId="0" applyNumberFormat="1" applyFont="1" applyBorder="1" applyAlignment="1" applyProtection="1">
      <alignment horizontal="left" vertical="center"/>
      <protection/>
    </xf>
    <xf numFmtId="3" fontId="10" fillId="0" borderId="0" xfId="0" applyNumberFormat="1" applyFont="1" applyAlignment="1" applyProtection="1">
      <alignment/>
      <protection/>
    </xf>
    <xf numFmtId="3" fontId="0" fillId="0" borderId="0" xfId="0" applyNumberFormat="1" applyFont="1" applyAlignment="1" applyProtection="1" quotePrefix="1">
      <alignment horizontal="left"/>
      <protection/>
    </xf>
    <xf numFmtId="3" fontId="24" fillId="0" borderId="0" xfId="0" applyNumberFormat="1" applyFont="1" applyBorder="1" applyAlignment="1" applyProtection="1">
      <alignment/>
      <protection/>
    </xf>
    <xf numFmtId="3" fontId="12" fillId="0" borderId="0" xfId="0" applyNumberFormat="1" applyFont="1" applyAlignment="1" applyProtection="1">
      <alignment/>
      <protection/>
    </xf>
    <xf numFmtId="0" fontId="0" fillId="0" borderId="0" xfId="0" applyBorder="1" applyAlignment="1" applyProtection="1">
      <alignment/>
      <protection/>
    </xf>
    <xf numFmtId="3" fontId="11" fillId="2" borderId="1" xfId="0" applyNumberFormat="1" applyFont="1" applyFill="1" applyBorder="1" applyAlignment="1" applyProtection="1">
      <alignment horizontal="center" vertical="center"/>
      <protection/>
    </xf>
    <xf numFmtId="0" fontId="11" fillId="2" borderId="1" xfId="0" applyFont="1" applyFill="1" applyBorder="1" applyAlignment="1" applyProtection="1" quotePrefix="1">
      <alignment horizontal="center" vertical="center"/>
      <protection/>
    </xf>
    <xf numFmtId="3" fontId="4" fillId="0" borderId="12" xfId="0" applyNumberFormat="1" applyFont="1" applyBorder="1" applyAlignment="1" applyProtection="1" quotePrefix="1">
      <alignment horizontal="left" vertical="center" wrapText="1"/>
      <protection/>
    </xf>
    <xf numFmtId="2" fontId="4" fillId="3" borderId="13" xfId="0" applyNumberFormat="1" applyFont="1" applyFill="1" applyBorder="1" applyAlignment="1" applyProtection="1">
      <alignment horizontal="center" vertical="center"/>
      <protection/>
    </xf>
    <xf numFmtId="0" fontId="11" fillId="0" borderId="14" xfId="0" applyFont="1" applyBorder="1" applyAlignment="1" applyProtection="1">
      <alignment horizontal="center" vertical="center"/>
      <protection/>
    </xf>
    <xf numFmtId="3" fontId="0" fillId="0" borderId="9" xfId="0" applyNumberFormat="1" applyAlignment="1" applyProtection="1">
      <alignment/>
      <protection/>
    </xf>
    <xf numFmtId="3" fontId="11" fillId="0" borderId="0" xfId="0" applyNumberFormat="1" applyFont="1" applyAlignment="1" applyProtection="1">
      <alignment horizontal="center"/>
      <protection/>
    </xf>
    <xf numFmtId="4" fontId="11" fillId="3" borderId="15" xfId="0" applyNumberFormat="1" applyFont="1" applyFill="1" applyBorder="1" applyAlignment="1" applyProtection="1">
      <alignment/>
      <protection/>
    </xf>
    <xf numFmtId="3" fontId="4" fillId="0" borderId="8" xfId="0" applyNumberFormat="1" applyFont="1" applyBorder="1" applyAlignment="1" applyProtection="1" quotePrefix="1">
      <alignment horizontal="left" vertical="center" wrapText="1"/>
      <protection/>
    </xf>
    <xf numFmtId="2" fontId="4" fillId="3" borderId="16" xfId="0" applyNumberFormat="1" applyFont="1" applyFill="1" applyBorder="1" applyAlignment="1" applyProtection="1">
      <alignment horizontal="center" vertical="center"/>
      <protection/>
    </xf>
    <xf numFmtId="3" fontId="0" fillId="0" borderId="0" xfId="0" applyNumberFormat="1" applyBorder="1" applyAlignment="1" applyProtection="1">
      <alignment/>
      <protection/>
    </xf>
    <xf numFmtId="2" fontId="4" fillId="3" borderId="17" xfId="0" applyNumberFormat="1" applyFont="1" applyFill="1" applyBorder="1" applyAlignment="1" applyProtection="1">
      <alignment horizontal="center" vertical="center"/>
      <protection/>
    </xf>
    <xf numFmtId="3" fontId="4" fillId="0" borderId="8" xfId="0" applyNumberFormat="1" applyFont="1" applyBorder="1" applyAlignment="1" applyProtection="1">
      <alignment vertical="center"/>
      <protection/>
    </xf>
    <xf numFmtId="3" fontId="11" fillId="2" borderId="2" xfId="0" applyNumberFormat="1" applyFont="1" applyFill="1" applyAlignment="1" applyProtection="1">
      <alignment horizontal="center"/>
      <protection/>
    </xf>
    <xf numFmtId="4" fontId="4" fillId="3" borderId="2" xfId="0" applyNumberFormat="1" applyFont="1" applyFill="1" applyAlignment="1" applyProtection="1">
      <alignment/>
      <protection/>
    </xf>
    <xf numFmtId="4" fontId="4" fillId="3" borderId="18" xfId="0" applyNumberFormat="1" applyFont="1" applyFill="1" applyBorder="1" applyAlignment="1" applyProtection="1">
      <alignment/>
      <protection/>
    </xf>
    <xf numFmtId="3" fontId="4" fillId="0" borderId="8" xfId="0" applyNumberFormat="1" applyFont="1" applyBorder="1" applyAlignment="1" applyProtection="1" quotePrefix="1">
      <alignment horizontal="left" vertical="center"/>
      <protection/>
    </xf>
    <xf numFmtId="4" fontId="0" fillId="0" borderId="0" xfId="0" applyNumberFormat="1" applyFont="1" applyAlignment="1" applyProtection="1">
      <alignment/>
      <protection/>
    </xf>
    <xf numFmtId="3" fontId="4" fillId="0" borderId="11" xfId="0" applyNumberFormat="1" applyFont="1" applyBorder="1" applyAlignment="1" applyProtection="1">
      <alignment vertical="center"/>
      <protection/>
    </xf>
    <xf numFmtId="2" fontId="4" fillId="3" borderId="19" xfId="0" applyNumberFormat="1" applyFont="1" applyFill="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0" fillId="0" borderId="0" xfId="0" applyAlignment="1" applyProtection="1">
      <alignment/>
      <protection/>
    </xf>
    <xf numFmtId="3" fontId="0" fillId="0" borderId="0" xfId="0" applyNumberFormat="1" applyAlignment="1" applyProtection="1">
      <alignment/>
      <protection/>
    </xf>
    <xf numFmtId="4" fontId="11" fillId="3" borderId="1" xfId="0" applyNumberFormat="1" applyFont="1" applyFill="1" applyBorder="1" applyAlignment="1" applyProtection="1">
      <alignment/>
      <protection/>
    </xf>
    <xf numFmtId="3" fontId="0" fillId="0" borderId="0" xfId="0" applyNumberFormat="1" applyAlignment="1" applyProtection="1">
      <alignment/>
      <protection/>
    </xf>
    <xf numFmtId="3" fontId="0" fillId="2" borderId="12" xfId="0" applyNumberFormat="1" applyFill="1" applyBorder="1" applyAlignment="1" applyProtection="1">
      <alignment/>
      <protection/>
    </xf>
    <xf numFmtId="3" fontId="0" fillId="2" borderId="21" xfId="0" applyNumberFormat="1" applyFill="1" applyBorder="1" applyAlignment="1" applyProtection="1">
      <alignment/>
      <protection/>
    </xf>
    <xf numFmtId="3" fontId="11" fillId="2" borderId="21" xfId="0" applyNumberFormat="1" applyFont="1" applyFill="1" applyBorder="1" applyAlignment="1" applyProtection="1">
      <alignment horizontal="center"/>
      <protection/>
    </xf>
    <xf numFmtId="3" fontId="11" fillId="2" borderId="22" xfId="0" applyNumberFormat="1" applyFont="1" applyFill="1" applyBorder="1" applyAlignment="1" applyProtection="1">
      <alignment horizontal="center"/>
      <protection/>
    </xf>
    <xf numFmtId="3" fontId="4" fillId="0" borderId="23" xfId="0" applyNumberFormat="1" applyFont="1" applyBorder="1" applyAlignment="1" applyProtection="1">
      <alignment/>
      <protection/>
    </xf>
    <xf numFmtId="3" fontId="4" fillId="0" borderId="3" xfId="0" applyNumberFormat="1" applyFont="1" applyBorder="1" applyAlignment="1" applyProtection="1">
      <alignment/>
      <protection/>
    </xf>
    <xf numFmtId="3" fontId="0" fillId="0" borderId="3" xfId="0" applyNumberFormat="1" applyFont="1" applyBorder="1" applyAlignment="1" applyProtection="1">
      <alignment/>
      <protection/>
    </xf>
    <xf numFmtId="4" fontId="4" fillId="3" borderId="2" xfId="0" applyNumberFormat="1" applyFont="1" applyFill="1" applyBorder="1" applyAlignment="1" applyProtection="1">
      <alignment/>
      <protection/>
    </xf>
    <xf numFmtId="3" fontId="0" fillId="0" borderId="8" xfId="0" applyNumberFormat="1" applyFont="1" applyBorder="1" applyAlignment="1" applyProtection="1">
      <alignment/>
      <protection/>
    </xf>
    <xf numFmtId="4" fontId="0" fillId="0" borderId="0" xfId="0" applyNumberFormat="1" applyFont="1" applyBorder="1" applyAlignment="1" applyProtection="1">
      <alignment/>
      <protection/>
    </xf>
    <xf numFmtId="3" fontId="0"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4" fontId="0" fillId="3" borderId="2" xfId="0" applyNumberFormat="1" applyFill="1" applyBorder="1" applyAlignment="1" applyProtection="1">
      <alignment/>
      <protection/>
    </xf>
    <xf numFmtId="4" fontId="0" fillId="3" borderId="18" xfId="0" applyNumberFormat="1" applyFill="1" applyBorder="1" applyAlignment="1" applyProtection="1">
      <alignment/>
      <protection/>
    </xf>
    <xf numFmtId="3" fontId="11" fillId="2" borderId="5" xfId="0" applyNumberFormat="1" applyFont="1" applyFill="1" applyBorder="1" applyAlignment="1" applyProtection="1">
      <alignment horizontal="center"/>
      <protection/>
    </xf>
    <xf numFmtId="3" fontId="11" fillId="2" borderId="1" xfId="0" applyNumberFormat="1" applyFont="1" applyFill="1" applyBorder="1" applyAlignment="1" applyProtection="1">
      <alignment horizontal="center"/>
      <protection/>
    </xf>
    <xf numFmtId="3" fontId="22" fillId="0" borderId="24" xfId="0" applyNumberFormat="1" applyFont="1" applyBorder="1" applyAlignment="1" applyProtection="1">
      <alignment/>
      <protection/>
    </xf>
    <xf numFmtId="4" fontId="0" fillId="0" borderId="13" xfId="0" applyNumberFormat="1" applyBorder="1" applyAlignment="1" applyProtection="1">
      <alignment/>
      <protection/>
    </xf>
    <xf numFmtId="3" fontId="22" fillId="0" borderId="25" xfId="0" applyNumberFormat="1" applyFont="1" applyBorder="1" applyAlignment="1" applyProtection="1">
      <alignment/>
      <protection/>
    </xf>
    <xf numFmtId="4" fontId="0" fillId="0" borderId="19" xfId="0" applyNumberFormat="1" applyBorder="1" applyAlignment="1" applyProtection="1">
      <alignment/>
      <protection/>
    </xf>
    <xf numFmtId="0" fontId="1" fillId="0" borderId="5" xfId="0" applyFont="1" applyBorder="1" applyAlignment="1" applyProtection="1">
      <alignment/>
      <protection/>
    </xf>
    <xf numFmtId="4" fontId="4" fillId="0" borderId="1" xfId="0" applyNumberFormat="1" applyFont="1" applyBorder="1" applyAlignment="1" applyProtection="1">
      <alignment/>
      <protection/>
    </xf>
    <xf numFmtId="3" fontId="0" fillId="0" borderId="11" xfId="0" applyNumberFormat="1" applyFont="1" applyBorder="1" applyAlignment="1" applyProtection="1">
      <alignment/>
      <protection/>
    </xf>
    <xf numFmtId="3" fontId="4" fillId="0" borderId="26" xfId="0" applyNumberFormat="1" applyFont="1" applyBorder="1" applyAlignment="1" applyProtection="1">
      <alignment/>
      <protection/>
    </xf>
    <xf numFmtId="4" fontId="0" fillId="0" borderId="26" xfId="0" applyNumberFormat="1" applyFont="1" applyBorder="1" applyAlignment="1" applyProtection="1">
      <alignment/>
      <protection/>
    </xf>
    <xf numFmtId="4" fontId="4" fillId="3" borderId="27" xfId="0" applyNumberFormat="1" applyFont="1" applyFill="1" applyBorder="1" applyAlignment="1" applyProtection="1">
      <alignment/>
      <protection/>
    </xf>
    <xf numFmtId="4" fontId="4" fillId="3" borderId="15" xfId="0" applyNumberFormat="1" applyFont="1" applyFill="1" applyBorder="1" applyAlignment="1" applyProtection="1">
      <alignment/>
      <protection/>
    </xf>
    <xf numFmtId="0" fontId="22" fillId="0" borderId="0" xfId="0" applyFont="1" applyBorder="1" applyAlignment="1" applyProtection="1">
      <alignment/>
      <protection/>
    </xf>
    <xf numFmtId="0" fontId="0" fillId="0" borderId="0" xfId="0" applyBorder="1" applyAlignment="1" applyProtection="1">
      <alignment/>
      <protection/>
    </xf>
    <xf numFmtId="3" fontId="11" fillId="2" borderId="12" xfId="0" applyNumberFormat="1" applyFont="1" applyFill="1" applyBorder="1" applyAlignment="1" applyProtection="1">
      <alignment horizontal="center"/>
      <protection/>
    </xf>
    <xf numFmtId="3" fontId="22" fillId="0" borderId="13" xfId="0" applyNumberFormat="1" applyFont="1" applyBorder="1" applyAlignment="1" applyProtection="1">
      <alignment/>
      <protection/>
    </xf>
    <xf numFmtId="3" fontId="12" fillId="2" borderId="12" xfId="0" applyNumberFormat="1" applyFont="1" applyFill="1" applyBorder="1" applyAlignment="1" applyProtection="1">
      <alignment/>
      <protection/>
    </xf>
    <xf numFmtId="3" fontId="12" fillId="2" borderId="21" xfId="0" applyNumberFormat="1" applyFont="1" applyFill="1" applyBorder="1" applyAlignment="1" applyProtection="1">
      <alignment/>
      <protection/>
    </xf>
    <xf numFmtId="3" fontId="22" fillId="0" borderId="19" xfId="0" applyNumberFormat="1" applyFont="1" applyBorder="1" applyAlignment="1" applyProtection="1">
      <alignment/>
      <protection/>
    </xf>
    <xf numFmtId="3" fontId="0" fillId="0" borderId="3" xfId="0" applyNumberFormat="1" applyBorder="1" applyAlignment="1" applyProtection="1">
      <alignment/>
      <protection/>
    </xf>
    <xf numFmtId="0" fontId="1" fillId="0" borderId="11" xfId="0" applyFont="1" applyBorder="1" applyAlignment="1" applyProtection="1">
      <alignment/>
      <protection/>
    </xf>
    <xf numFmtId="4" fontId="4" fillId="0" borderId="28" xfId="0" applyNumberFormat="1" applyFont="1" applyBorder="1" applyAlignment="1" applyProtection="1">
      <alignment/>
      <protection/>
    </xf>
    <xf numFmtId="4" fontId="0" fillId="3" borderId="9" xfId="0" applyNumberFormat="1" applyFill="1" applyBorder="1" applyAlignment="1" applyProtection="1">
      <alignment/>
      <protection/>
    </xf>
    <xf numFmtId="4" fontId="0" fillId="3" borderId="10" xfId="0" applyNumberFormat="1" applyFill="1" applyBorder="1" applyAlignment="1" applyProtection="1">
      <alignment/>
      <protection/>
    </xf>
    <xf numFmtId="3" fontId="0" fillId="0" borderId="0" xfId="0" applyNumberFormat="1" applyFont="1" applyBorder="1" applyAlignment="1" applyProtection="1">
      <alignment/>
      <protection/>
    </xf>
    <xf numFmtId="3" fontId="0" fillId="0" borderId="0" xfId="0" applyNumberFormat="1" applyFont="1" applyAlignment="1" applyProtection="1">
      <alignment/>
      <protection locked="0"/>
    </xf>
    <xf numFmtId="4" fontId="4" fillId="4" borderId="18" xfId="0" applyNumberFormat="1" applyFont="1" applyFill="1" applyBorder="1" applyAlignment="1" applyProtection="1">
      <alignment/>
      <protection locked="0"/>
    </xf>
    <xf numFmtId="4" fontId="0" fillId="4" borderId="10" xfId="0" applyNumberFormat="1" applyFont="1" applyFill="1" applyBorder="1" applyAlignment="1" applyProtection="1">
      <alignment/>
      <protection locked="0"/>
    </xf>
    <xf numFmtId="4" fontId="4" fillId="4" borderId="10" xfId="0" applyNumberFormat="1" applyFont="1" applyFill="1" applyBorder="1" applyAlignment="1" applyProtection="1">
      <alignment/>
      <protection locked="0"/>
    </xf>
    <xf numFmtId="4" fontId="0" fillId="4" borderId="9" xfId="0" applyNumberFormat="1" applyFont="1" applyFill="1" applyAlignment="1" applyProtection="1">
      <alignment/>
      <protection locked="0"/>
    </xf>
    <xf numFmtId="4" fontId="0" fillId="4" borderId="9" xfId="0" applyNumberFormat="1" applyFont="1" applyFill="1" applyAlignment="1" applyProtection="1">
      <alignment/>
      <protection locked="0"/>
    </xf>
    <xf numFmtId="4" fontId="0" fillId="4" borderId="10" xfId="0" applyNumberFormat="1" applyFont="1" applyFill="1" applyBorder="1" applyAlignment="1" applyProtection="1">
      <alignment/>
      <protection locked="0"/>
    </xf>
    <xf numFmtId="4" fontId="4" fillId="4" borderId="9" xfId="0" applyNumberFormat="1" applyFont="1" applyFill="1" applyAlignment="1" applyProtection="1">
      <alignment/>
      <protection locked="0"/>
    </xf>
    <xf numFmtId="4" fontId="0" fillId="4" borderId="9" xfId="0" applyNumberFormat="1" applyFont="1" applyFill="1" applyBorder="1" applyAlignment="1" applyProtection="1">
      <alignment/>
      <protection locked="0"/>
    </xf>
    <xf numFmtId="4" fontId="0" fillId="4" borderId="9" xfId="0" applyNumberFormat="1" applyFill="1" applyBorder="1" applyAlignment="1" applyProtection="1">
      <alignment/>
      <protection locked="0"/>
    </xf>
    <xf numFmtId="4" fontId="0" fillId="4" borderId="10" xfId="0" applyNumberFormat="1" applyFill="1" applyBorder="1" applyAlignment="1" applyProtection="1">
      <alignment/>
      <protection locked="0"/>
    </xf>
    <xf numFmtId="4" fontId="0" fillId="4" borderId="2" xfId="0" applyNumberFormat="1" applyFont="1" applyFill="1" applyBorder="1" applyAlignment="1" applyProtection="1">
      <alignment/>
      <protection locked="0"/>
    </xf>
    <xf numFmtId="4" fontId="0" fillId="4" borderId="18" xfId="0" applyNumberFormat="1" applyFont="1" applyFill="1" applyBorder="1" applyAlignment="1" applyProtection="1">
      <alignment/>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3" fontId="37" fillId="0" borderId="0" xfId="0" applyNumberFormat="1" applyFont="1" applyAlignment="1" applyProtection="1">
      <alignment/>
      <protection/>
    </xf>
    <xf numFmtId="3" fontId="0" fillId="0" borderId="0" xfId="0" applyNumberFormat="1" applyAlignment="1" applyProtection="1">
      <alignment/>
      <protection/>
    </xf>
    <xf numFmtId="2" fontId="4" fillId="3" borderId="24" xfId="0" applyNumberFormat="1" applyFont="1" applyFill="1" applyBorder="1" applyAlignment="1" applyProtection="1">
      <alignment horizontal="center" vertical="center"/>
      <protection/>
    </xf>
    <xf numFmtId="2" fontId="4" fillId="3" borderId="33" xfId="0" applyNumberFormat="1" applyFont="1" applyFill="1" applyBorder="1" applyAlignment="1" applyProtection="1">
      <alignment horizontal="center" vertical="center"/>
      <protection/>
    </xf>
    <xf numFmtId="2" fontId="4" fillId="3" borderId="34" xfId="0" applyNumberFormat="1" applyFont="1" applyFill="1" applyBorder="1" applyAlignment="1" applyProtection="1">
      <alignment horizontal="center" vertical="center"/>
      <protection/>
    </xf>
    <xf numFmtId="2" fontId="4" fillId="3" borderId="25" xfId="0" applyNumberFormat="1" applyFont="1" applyFill="1" applyBorder="1" applyAlignment="1" applyProtection="1">
      <alignment horizontal="center" vertical="center"/>
      <protection/>
    </xf>
    <xf numFmtId="0" fontId="0" fillId="0" borderId="0" xfId="0" applyBorder="1" applyAlignment="1" applyProtection="1">
      <alignment/>
      <protection/>
    </xf>
    <xf numFmtId="3" fontId="11" fillId="2" borderId="5" xfId="0" applyNumberFormat="1" applyFont="1" applyFill="1" applyBorder="1" applyAlignment="1" applyProtection="1">
      <alignment horizontal="center" vertical="center"/>
      <protection/>
    </xf>
    <xf numFmtId="3" fontId="11" fillId="2" borderId="35" xfId="0" applyNumberFormat="1" applyFont="1" applyFill="1" applyBorder="1" applyAlignment="1" applyProtection="1">
      <alignment horizontal="left" vertical="center"/>
      <protection/>
    </xf>
    <xf numFmtId="0" fontId="38" fillId="0" borderId="10" xfId="0" applyFont="1" applyBorder="1" applyAlignment="1" applyProtection="1">
      <alignment horizontal="center" vertical="center"/>
      <protection/>
    </xf>
    <xf numFmtId="0" fontId="38" fillId="0" borderId="28" xfId="0" applyFont="1" applyBorder="1" applyAlignment="1" applyProtection="1">
      <alignment horizontal="center" vertical="center"/>
      <protection/>
    </xf>
    <xf numFmtId="3" fontId="30" fillId="0" borderId="0" xfId="0" applyNumberFormat="1" applyFont="1" applyBorder="1" applyAlignment="1" applyProtection="1">
      <alignment horizontal="left" vertical="center"/>
      <protection/>
    </xf>
    <xf numFmtId="169" fontId="13" fillId="0" borderId="0" xfId="15" applyFont="1" applyAlignment="1" applyProtection="1">
      <alignment horizontal="center"/>
      <protection/>
    </xf>
  </cellXfs>
  <cellStyles count="3">
    <cellStyle name="Normal" xfId="0"/>
    <cellStyle name="Hyperlink" xfId="15"/>
    <cellStyle name="Followed Hyperlink" xfId="16"/>
  </cellStyles>
  <dxfs count="3">
    <dxf>
      <font>
        <color rgb="FF000000"/>
      </font>
      <border/>
    </dxf>
    <dxf>
      <font>
        <color rgb="FF0000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1" u="none" baseline="0">
                <a:solidFill>
                  <a:srgbClr val="FF0000"/>
                </a:solidFill>
              </a:rPr>
              <a:t>Ratios Financieros</a:t>
            </a:r>
          </a:p>
        </c:rich>
      </c:tx>
      <c:layout>
        <c:manualLayout>
          <c:xMode val="factor"/>
          <c:yMode val="factor"/>
          <c:x val="0.14225"/>
          <c:y val="0.00375"/>
        </c:manualLayout>
      </c:layout>
      <c:spPr>
        <a:noFill/>
        <a:ln>
          <a:noFill/>
        </a:ln>
      </c:spPr>
    </c:title>
    <c:plotArea>
      <c:layout>
        <c:manualLayout>
          <c:xMode val="edge"/>
          <c:yMode val="edge"/>
          <c:x val="0.0135"/>
          <c:y val="0.1185"/>
          <c:w val="0.9755"/>
          <c:h val="0.7975"/>
        </c:manualLayout>
      </c:layout>
      <c:barChart>
        <c:barDir val="bar"/>
        <c:grouping val="clustered"/>
        <c:varyColors val="0"/>
        <c:ser>
          <c:idx val="0"/>
          <c:order val="0"/>
          <c:tx>
            <c:strRef>
              <c:f>'Ratios Financieros'!$K$20</c:f>
              <c:strCache>
                <c:ptCount val="1"/>
                <c:pt idx="0">
                  <c:v>2.000</c:v>
                </c:pt>
              </c:strCache>
            </c:strRef>
          </c:tx>
          <c:spPr>
            <a:pattFill prst="wdDnDiag">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Financieros'!$J$21:$J$31</c:f>
              <c:strCache>
                <c:ptCount val="11"/>
                <c:pt idx="0">
                  <c:v>1. Liquidez </c:v>
                </c:pt>
                <c:pt idx="1">
                  <c:v>2. Liquidez inmediata </c:v>
                </c:pt>
                <c:pt idx="2">
                  <c:v>3. Tesorería </c:v>
                </c:pt>
                <c:pt idx="3">
                  <c:v>4. Garantía</c:v>
                </c:pt>
                <c:pt idx="4">
                  <c:v>5. Firmeza</c:v>
                </c:pt>
                <c:pt idx="5">
                  <c:v>6.1. Endeudamiento general</c:v>
                </c:pt>
                <c:pt idx="6">
                  <c:v>6.2. Endeudamiento a corto plazo</c:v>
                </c:pt>
                <c:pt idx="7">
                  <c:v>6.3. Endeudamiento a largo plazo</c:v>
                </c:pt>
                <c:pt idx="8">
                  <c:v>6.4. Autonomía financiera</c:v>
                </c:pt>
                <c:pt idx="9">
                  <c:v>7. Inmovilizado explotación / Gastos personal</c:v>
                </c:pt>
                <c:pt idx="10">
                  <c:v>8. Dotación amortización / Inmovilizado explotación</c:v>
                </c:pt>
              </c:strCache>
            </c:strRef>
          </c:cat>
          <c:val>
            <c:numRef>
              <c:f>'Ratios Financieros'!$K$21:$K$31</c:f>
              <c:numCache>
                <c:ptCount val="11"/>
                <c:pt idx="0">
                  <c:v>1.9516293402354483</c:v>
                </c:pt>
                <c:pt idx="1">
                  <c:v>1.258939427694322</c:v>
                </c:pt>
                <c:pt idx="2">
                  <c:v>0.4303642064017945</c:v>
                </c:pt>
                <c:pt idx="3">
                  <c:v>1.5511298734197903</c:v>
                </c:pt>
                <c:pt idx="4">
                  <c:v>1.272548683154709</c:v>
                </c:pt>
                <c:pt idx="5">
                  <c:v>0.6280422891353904</c:v>
                </c:pt>
                <c:pt idx="6">
                  <c:v>0.2576435753541739</c:v>
                </c:pt>
                <c:pt idx="7">
                  <c:v>0.37039871378121647</c:v>
                </c:pt>
                <c:pt idx="8">
                  <c:v>0.5792344716563294</c:v>
                </c:pt>
                <c:pt idx="9">
                  <c:v>0.5513352892477353</c:v>
                </c:pt>
                <c:pt idx="10">
                  <c:v>0.16910656341204502</c:v>
                </c:pt>
              </c:numCache>
            </c:numRef>
          </c:val>
        </c:ser>
        <c:ser>
          <c:idx val="1"/>
          <c:order val="1"/>
          <c:tx>
            <c:strRef>
              <c:f>'Ratios Financieros'!$L$20</c:f>
              <c:strCache>
                <c:ptCount val="1"/>
                <c:pt idx="0">
                  <c:v>2.001</c:v>
                </c:pt>
              </c:strCache>
            </c:strRef>
          </c:tx>
          <c:spPr>
            <a:pattFill prst="pct70">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Financieros'!$J$21:$J$31</c:f>
              <c:strCache>
                <c:ptCount val="11"/>
                <c:pt idx="0">
                  <c:v>1. Liquidez </c:v>
                </c:pt>
                <c:pt idx="1">
                  <c:v>2. Liquidez inmediata </c:v>
                </c:pt>
                <c:pt idx="2">
                  <c:v>3. Tesorería </c:v>
                </c:pt>
                <c:pt idx="3">
                  <c:v>4. Garantía</c:v>
                </c:pt>
                <c:pt idx="4">
                  <c:v>5. Firmeza</c:v>
                </c:pt>
                <c:pt idx="5">
                  <c:v>6.1. Endeudamiento general</c:v>
                </c:pt>
                <c:pt idx="6">
                  <c:v>6.2. Endeudamiento a corto plazo</c:v>
                </c:pt>
                <c:pt idx="7">
                  <c:v>6.3. Endeudamiento a largo plazo</c:v>
                </c:pt>
                <c:pt idx="8">
                  <c:v>6.4. Autonomía financiera</c:v>
                </c:pt>
                <c:pt idx="9">
                  <c:v>7. Inmovilizado explotación / Gastos personal</c:v>
                </c:pt>
                <c:pt idx="10">
                  <c:v>8. Dotación amortización / Inmovilizado explotación</c:v>
                </c:pt>
              </c:strCache>
            </c:strRef>
          </c:cat>
          <c:val>
            <c:numRef>
              <c:f>'Ratios Financieros'!$L$21:$L$31</c:f>
              <c:numCache>
                <c:ptCount val="11"/>
                <c:pt idx="0">
                  <c:v>3.265011292676442</c:v>
                </c:pt>
                <c:pt idx="1">
                  <c:v>1.9869300128784435</c:v>
                </c:pt>
                <c:pt idx="2">
                  <c:v>0.3508098401198773</c:v>
                </c:pt>
                <c:pt idx="3">
                  <c:v>1.8808459834654778</c:v>
                </c:pt>
                <c:pt idx="4">
                  <c:v>1.3555371836871866</c:v>
                </c:pt>
                <c:pt idx="5">
                  <c:v>0.5213574892358322</c:v>
                </c:pt>
                <c:pt idx="6">
                  <c:v>0.14342885071684391</c:v>
                </c:pt>
                <c:pt idx="7">
                  <c:v>0.37792863851898834</c:v>
                </c:pt>
                <c:pt idx="8">
                  <c:v>0.9013513068668115</c:v>
                </c:pt>
                <c:pt idx="9">
                  <c:v>0.3856013607528169</c:v>
                </c:pt>
                <c:pt idx="10">
                  <c:v>0.2137114371581547</c:v>
                </c:pt>
              </c:numCache>
            </c:numRef>
          </c:val>
        </c:ser>
        <c:gapWidth val="0"/>
        <c:axId val="35780836"/>
        <c:axId val="53592069"/>
      </c:barChart>
      <c:catAx>
        <c:axId val="35780836"/>
        <c:scaling>
          <c:orientation val="maxMin"/>
        </c:scaling>
        <c:axPos val="l"/>
        <c:delete val="0"/>
        <c:numFmt formatCode="General" sourceLinked="1"/>
        <c:majorTickMark val="out"/>
        <c:minorTickMark val="none"/>
        <c:tickLblPos val="nextTo"/>
        <c:txPr>
          <a:bodyPr/>
          <a:lstStyle/>
          <a:p>
            <a:pPr>
              <a:defRPr lang="en-US" cap="none" sz="1000" b="1" i="0" u="none" baseline="0">
                <a:solidFill>
                  <a:srgbClr val="FF0000"/>
                </a:solidFill>
              </a:defRPr>
            </a:pPr>
          </a:p>
        </c:txPr>
        <c:crossAx val="53592069"/>
        <c:crosses val="autoZero"/>
        <c:auto val="1"/>
        <c:lblOffset val="100"/>
        <c:tickLblSkip val="1"/>
        <c:noMultiLvlLbl val="0"/>
      </c:catAx>
      <c:valAx>
        <c:axId val="53592069"/>
        <c:scaling>
          <c:orientation val="minMax"/>
        </c:scaling>
        <c:axPos val="t"/>
        <c:majorGridlines/>
        <c:delete val="0"/>
        <c:numFmt formatCode="General" sourceLinked="1"/>
        <c:majorTickMark val="out"/>
        <c:minorTickMark val="none"/>
        <c:tickLblPos val="nextTo"/>
        <c:txPr>
          <a:bodyPr/>
          <a:lstStyle/>
          <a:p>
            <a:pPr>
              <a:defRPr lang="en-US" cap="none" sz="1200" b="1" i="0" u="none" baseline="0">
                <a:solidFill>
                  <a:srgbClr val="0000FF"/>
                </a:solidFill>
              </a:defRPr>
            </a:pPr>
          </a:p>
        </c:txPr>
        <c:crossAx val="35780836"/>
        <c:crossesAt val="1"/>
        <c:crossBetween val="between"/>
        <c:dispUnits/>
      </c:valAx>
      <c:spPr>
        <a:gradFill rotWithShape="1">
          <a:gsLst>
            <a:gs pos="0">
              <a:srgbClr val="00CCFF"/>
            </a:gs>
            <a:gs pos="100000">
              <a:srgbClr val="FFFFFF"/>
            </a:gs>
          </a:gsLst>
          <a:lin ang="5400000" scaled="1"/>
        </a:gradFill>
        <a:ln w="12700">
          <a:solidFill>
            <a:srgbClr val="808080"/>
          </a:solidFill>
        </a:ln>
      </c:spPr>
    </c:plotArea>
    <c:legend>
      <c:legendPos val="b"/>
      <c:legendEntry>
        <c:idx val="0"/>
        <c:txPr>
          <a:bodyPr vert="horz" rot="0"/>
          <a:lstStyle/>
          <a:p>
            <a:pPr>
              <a:defRPr lang="en-US" cap="none" sz="1625" b="0" i="0" u="none" baseline="0">
                <a:solidFill>
                  <a:srgbClr val="3366FF"/>
                </a:solidFill>
              </a:defRPr>
            </a:pPr>
          </a:p>
        </c:txPr>
      </c:legendEntry>
      <c:legendEntry>
        <c:idx val="1"/>
        <c:txPr>
          <a:bodyPr vert="horz" rot="0"/>
          <a:lstStyle/>
          <a:p>
            <a:pPr>
              <a:defRPr lang="en-US" cap="none" sz="1625" b="0" i="0" u="none" baseline="0">
                <a:solidFill>
                  <a:srgbClr val="800000"/>
                </a:solidFill>
              </a:defRPr>
            </a:pPr>
          </a:p>
        </c:txPr>
      </c:legendEntry>
      <c:layout/>
      <c:overlay val="0"/>
      <c:txPr>
        <a:bodyPr vert="horz" rot="0"/>
        <a:lstStyle/>
        <a:p>
          <a:pPr>
            <a:defRPr lang="en-US" cap="none" sz="1625" b="0" i="0" u="none" baseline="0"/>
          </a:pPr>
        </a:p>
      </c:txPr>
    </c:legend>
    <c:plotVisOnly val="1"/>
    <c:dispBlanksAs val="gap"/>
    <c:showDLblsOverMax val="0"/>
  </c:chart>
  <c:spPr>
    <a:gradFill rotWithShape="1">
      <a:gsLst>
        <a:gs pos="0">
          <a:srgbClr val="CCFFFF"/>
        </a:gs>
        <a:gs pos="100000">
          <a:srgbClr val="FFFFFF"/>
        </a:gs>
      </a:gsLst>
      <a:lin ang="5400000" scaled="1"/>
    </a:gradFill>
  </c:spPr>
  <c:txPr>
    <a:bodyPr vert="horz" rot="0"/>
    <a:lstStyle/>
    <a:p>
      <a:pPr>
        <a:defRPr lang="en-US" cap="none" sz="2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BALANCE</a:t>
            </a:r>
          </a:p>
        </c:rich>
      </c:tx>
      <c:layout/>
      <c:spPr>
        <a:noFill/>
        <a:ln>
          <a:noFill/>
        </a:ln>
      </c:spPr>
    </c:title>
    <c:plotArea>
      <c:layout>
        <c:manualLayout>
          <c:xMode val="edge"/>
          <c:yMode val="edge"/>
          <c:x val="0.01975"/>
          <c:y val="0.1205"/>
          <c:w val="0.9605"/>
          <c:h val="0.84575"/>
        </c:manualLayout>
      </c:layout>
      <c:barChart>
        <c:barDir val="col"/>
        <c:grouping val="percentStacked"/>
        <c:varyColors val="0"/>
        <c:ser>
          <c:idx val="1"/>
          <c:order val="0"/>
          <c:tx>
            <c:v>CIRCULANTE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1"/>
            <c:showPercent val="0"/>
            <c:separator>
</c:separator>
          </c:dLbls>
          <c:cat>
            <c:strRef>
              <c:f>('Ratios Financieros'!$J$68,'Ratios Financieros'!$J$73)</c:f>
              <c:strCache>
                <c:ptCount val="2"/>
                <c:pt idx="0">
                  <c:v>A C T I V O</c:v>
                </c:pt>
                <c:pt idx="1">
                  <c:v>P A S I V O</c:v>
                </c:pt>
              </c:strCache>
            </c:strRef>
          </c:cat>
          <c:val>
            <c:numRef>
              <c:f>('Ratios Financieros'!$K$70,'Ratios Financieros'!$K$75)</c:f>
              <c:numCache>
                <c:ptCount val="2"/>
                <c:pt idx="0">
                  <c:v>213924.65</c:v>
                </c:pt>
                <c:pt idx="1">
                  <c:v>65520.34</c:v>
                </c:pt>
              </c:numCache>
            </c:numRef>
          </c:val>
        </c:ser>
        <c:ser>
          <c:idx val="0"/>
          <c:order val="1"/>
          <c:tx>
            <c:v>FIJO</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1"/>
            <c:showPercent val="0"/>
            <c:separator>
</c:separator>
          </c:dLbls>
          <c:cat>
            <c:strRef>
              <c:f>('Ratios Financieros'!$J$68,'Ratios Financieros'!$J$73)</c:f>
              <c:strCache>
                <c:ptCount val="2"/>
                <c:pt idx="0">
                  <c:v>A C T I V O</c:v>
                </c:pt>
                <c:pt idx="1">
                  <c:v>P A S I V O</c:v>
                </c:pt>
              </c:strCache>
            </c:strRef>
          </c:cat>
          <c:val>
            <c:numRef>
              <c:f>('Ratios Financieros'!$K$69,'Ratios Financieros'!$K$74)</c:f>
              <c:numCache>
                <c:ptCount val="2"/>
                <c:pt idx="0">
                  <c:v>242889.58</c:v>
                </c:pt>
                <c:pt idx="1">
                  <c:v>391293.89</c:v>
                </c:pt>
              </c:numCache>
            </c:numRef>
          </c:val>
        </c:ser>
        <c:overlap val="100"/>
        <c:gapWidth val="70"/>
        <c:axId val="12566574"/>
        <c:axId val="45990303"/>
      </c:barChart>
      <c:catAx>
        <c:axId val="12566574"/>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5990303"/>
        <c:crosses val="autoZero"/>
        <c:auto val="1"/>
        <c:lblOffset val="100"/>
        <c:noMultiLvlLbl val="0"/>
      </c:catAx>
      <c:valAx>
        <c:axId val="45990303"/>
        <c:scaling>
          <c:orientation val="minMax"/>
        </c:scaling>
        <c:axPos val="l"/>
        <c:majorGridlines/>
        <c:delete val="0"/>
        <c:numFmt formatCode="General" sourceLinked="1"/>
        <c:majorTickMark val="out"/>
        <c:minorTickMark val="none"/>
        <c:tickLblPos val="nextTo"/>
        <c:crossAx val="12566574"/>
        <c:crossesAt val="1"/>
        <c:crossBetween val="between"/>
        <c:dispUnits/>
      </c:valAx>
      <c:spPr>
        <a:gradFill rotWithShape="1">
          <a:gsLst>
            <a:gs pos="0">
              <a:srgbClr val="FFCC99"/>
            </a:gs>
            <a:gs pos="100000">
              <a:srgbClr val="FFFF99"/>
            </a:gs>
          </a:gsLst>
          <a:lin ang="5400000" scaled="1"/>
        </a:gra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estrategiafinanciera.es/ver_pdf.asp?idArt=6880" TargetMode="External" /><Relationship Id="rId3" Type="http://schemas.openxmlformats.org/officeDocument/2006/relationships/hyperlink" Target="http://www.estrategiafinanciera.es/ver_pdf.asp?idArt=6880" TargetMode="External" /><Relationship Id="rId4" Type="http://schemas.openxmlformats.org/officeDocument/2006/relationships/image" Target="../media/image2.emf" /><Relationship Id="rId5" Type="http://schemas.openxmlformats.org/officeDocument/2006/relationships/hyperlink" Target="#Ayuda!B92" /><Relationship Id="rId6" Type="http://schemas.openxmlformats.org/officeDocument/2006/relationships/hyperlink" Target="#Ayuda!B92" /><Relationship Id="rId7" Type="http://schemas.openxmlformats.org/officeDocument/2006/relationships/hyperlink" Target="#Ayuda!B22" /><Relationship Id="rId8" Type="http://schemas.openxmlformats.org/officeDocument/2006/relationships/hyperlink" Target="#Ayuda!B1" /><Relationship Id="rId9" Type="http://schemas.openxmlformats.org/officeDocument/2006/relationships/hyperlink" Target="#Ayuda!B42" /><Relationship Id="rId10" Type="http://schemas.openxmlformats.org/officeDocument/2006/relationships/chart" Target="/xl/charts/chart1.xml" /><Relationship Id="rId11"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hyperlink" Target="#'Ratios Financieros'!A1" /><Relationship Id="rId2" Type="http://schemas.openxmlformats.org/officeDocument/2006/relationships/hyperlink" Target="#'Ratios Financieros'!A1" /><Relationship Id="rId3" Type="http://schemas.openxmlformats.org/officeDocument/2006/relationships/hyperlink" Target="#'Fuerza Ventas'!A1" /><Relationship Id="rId4" Type="http://schemas.openxmlformats.org/officeDocument/2006/relationships/image" Target="../media/image3.png" /><Relationship Id="rId5" Type="http://schemas.openxmlformats.org/officeDocument/2006/relationships/hyperlink" Target="#'Ratios Financieros'!A1" /><Relationship Id="rId6" Type="http://schemas.openxmlformats.org/officeDocument/2006/relationships/hyperlink" Target="#'Ratios Financieros'!A1" /><Relationship Id="rId7" Type="http://schemas.openxmlformats.org/officeDocument/2006/relationships/image" Target="../media/image5.emf" /><Relationship Id="rId8" Type="http://schemas.openxmlformats.org/officeDocument/2006/relationships/image" Target="../media/image4.emf" /><Relationship Id="rId9" Type="http://schemas.openxmlformats.org/officeDocument/2006/relationships/hyperlink" Target="#'Ratios Financieros'!A1" /><Relationship Id="rId10"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0</xdr:row>
      <xdr:rowOff>0</xdr:rowOff>
    </xdr:from>
    <xdr:to>
      <xdr:col>3</xdr:col>
      <xdr:colOff>2562225</xdr:colOff>
      <xdr:row>1</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2047875" y="0"/>
          <a:ext cx="1581150" cy="304800"/>
        </a:xfrm>
        <a:prstGeom prst="rect">
          <a:avLst/>
        </a:prstGeom>
        <a:noFill/>
        <a:ln w="9525" cmpd="sng">
          <a:noFill/>
        </a:ln>
      </xdr:spPr>
    </xdr:pic>
    <xdr:clientData/>
  </xdr:twoCellAnchor>
  <xdr:twoCellAnchor editAs="oneCell">
    <xdr:from>
      <xdr:col>6</xdr:col>
      <xdr:colOff>685800</xdr:colOff>
      <xdr:row>1</xdr:row>
      <xdr:rowOff>123825</xdr:rowOff>
    </xdr:from>
    <xdr:to>
      <xdr:col>7</xdr:col>
      <xdr:colOff>990600</xdr:colOff>
      <xdr:row>3</xdr:row>
      <xdr:rowOff>76200</xdr:rowOff>
    </xdr:to>
    <xdr:pic>
      <xdr:nvPicPr>
        <xdr:cNvPr id="2" name="Picture 2">
          <a:hlinkClick r:id="rId6"/>
        </xdr:cNvPr>
        <xdr:cNvPicPr preferRelativeResize="1">
          <a:picLocks noChangeAspect="1"/>
        </xdr:cNvPicPr>
      </xdr:nvPicPr>
      <xdr:blipFill>
        <a:blip r:embed="rId4"/>
        <a:stretch>
          <a:fillRect/>
        </a:stretch>
      </xdr:blipFill>
      <xdr:spPr>
        <a:xfrm>
          <a:off x="8763000" y="333375"/>
          <a:ext cx="1304925" cy="352425"/>
        </a:xfrm>
        <a:prstGeom prst="rect">
          <a:avLst/>
        </a:prstGeom>
        <a:noFill/>
        <a:ln w="9525" cmpd="sng">
          <a:noFill/>
        </a:ln>
      </xdr:spPr>
    </xdr:pic>
    <xdr:clientData/>
  </xdr:twoCellAnchor>
  <xdr:twoCellAnchor>
    <xdr:from>
      <xdr:col>6</xdr:col>
      <xdr:colOff>371475</xdr:colOff>
      <xdr:row>4</xdr:row>
      <xdr:rowOff>19050</xdr:rowOff>
    </xdr:from>
    <xdr:to>
      <xdr:col>8</xdr:col>
      <xdr:colOff>438150</xdr:colOff>
      <xdr:row>13</xdr:row>
      <xdr:rowOff>57150</xdr:rowOff>
    </xdr:to>
    <xdr:sp>
      <xdr:nvSpPr>
        <xdr:cNvPr id="3" name="AutoShape 3"/>
        <xdr:cNvSpPr>
          <a:spLocks/>
        </xdr:cNvSpPr>
      </xdr:nvSpPr>
      <xdr:spPr>
        <a:xfrm>
          <a:off x="8448675" y="838200"/>
          <a:ext cx="2066925" cy="1838325"/>
        </a:xfrm>
        <a:prstGeom prst="foldedCorner">
          <a:avLst/>
        </a:prstGeom>
        <a:gradFill rotWithShape="1">
          <a:gsLst>
            <a:gs pos="0">
              <a:srgbClr val="CCFFFF"/>
            </a:gs>
            <a:gs pos="50000">
              <a:srgbClr val="5E7575"/>
            </a:gs>
            <a:gs pos="100000">
              <a:srgbClr val="CCFFFF"/>
            </a:gs>
          </a:gsLst>
          <a:lin ang="5400000" scaled="1"/>
        </a:grad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647700</xdr:colOff>
      <xdr:row>7</xdr:row>
      <xdr:rowOff>171450</xdr:rowOff>
    </xdr:from>
    <xdr:to>
      <xdr:col>8</xdr:col>
      <xdr:colOff>209550</xdr:colOff>
      <xdr:row>9</xdr:row>
      <xdr:rowOff>76200</xdr:rowOff>
    </xdr:to>
    <xdr:sp>
      <xdr:nvSpPr>
        <xdr:cNvPr id="4" name="TextBox 4">
          <a:hlinkClick r:id="rId7"/>
        </xdr:cNvPr>
        <xdr:cNvSpPr txBox="1">
          <a:spLocks noChangeArrowheads="1"/>
        </xdr:cNvSpPr>
      </xdr:nvSpPr>
      <xdr:spPr>
        <a:xfrm>
          <a:off x="8724900" y="1590675"/>
          <a:ext cx="1562100"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Buscar Objetivo</a:t>
          </a:r>
        </a:p>
      </xdr:txBody>
    </xdr:sp>
    <xdr:clientData/>
  </xdr:twoCellAnchor>
  <xdr:twoCellAnchor>
    <xdr:from>
      <xdr:col>6</xdr:col>
      <xdr:colOff>904875</xdr:colOff>
      <xdr:row>5</xdr:row>
      <xdr:rowOff>9525</xdr:rowOff>
    </xdr:from>
    <xdr:to>
      <xdr:col>7</xdr:col>
      <xdr:colOff>857250</xdr:colOff>
      <xdr:row>6</xdr:row>
      <xdr:rowOff>104775</xdr:rowOff>
    </xdr:to>
    <xdr:sp>
      <xdr:nvSpPr>
        <xdr:cNvPr id="5" name="TextBox 5">
          <a:hlinkClick r:id="rId8"/>
        </xdr:cNvPr>
        <xdr:cNvSpPr txBox="1">
          <a:spLocks noChangeArrowheads="1"/>
        </xdr:cNvSpPr>
      </xdr:nvSpPr>
      <xdr:spPr>
        <a:xfrm>
          <a:off x="8982075" y="1028700"/>
          <a:ext cx="952500"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Ayuda (?)</a:t>
          </a:r>
        </a:p>
      </xdr:txBody>
    </xdr:sp>
    <xdr:clientData/>
  </xdr:twoCellAnchor>
  <xdr:twoCellAnchor>
    <xdr:from>
      <xdr:col>6</xdr:col>
      <xdr:colOff>866775</xdr:colOff>
      <xdr:row>10</xdr:row>
      <xdr:rowOff>104775</xdr:rowOff>
    </xdr:from>
    <xdr:to>
      <xdr:col>8</xdr:col>
      <xdr:colOff>38100</xdr:colOff>
      <xdr:row>12</xdr:row>
      <xdr:rowOff>9525</xdr:rowOff>
    </xdr:to>
    <xdr:sp>
      <xdr:nvSpPr>
        <xdr:cNvPr id="6" name="TextBox 6">
          <a:hlinkClick r:id="rId9"/>
        </xdr:cNvPr>
        <xdr:cNvSpPr txBox="1">
          <a:spLocks noChangeArrowheads="1"/>
        </xdr:cNvSpPr>
      </xdr:nvSpPr>
      <xdr:spPr>
        <a:xfrm>
          <a:off x="8943975" y="2124075"/>
          <a:ext cx="1171575"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t>Solver</a:t>
          </a:r>
        </a:p>
      </xdr:txBody>
    </xdr:sp>
    <xdr:clientData/>
  </xdr:twoCellAnchor>
  <xdr:twoCellAnchor>
    <xdr:from>
      <xdr:col>8</xdr:col>
      <xdr:colOff>971550</xdr:colOff>
      <xdr:row>32</xdr:row>
      <xdr:rowOff>104775</xdr:rowOff>
    </xdr:from>
    <xdr:to>
      <xdr:col>13</xdr:col>
      <xdr:colOff>1352550</xdr:colOff>
      <xdr:row>62</xdr:row>
      <xdr:rowOff>66675</xdr:rowOff>
    </xdr:to>
    <xdr:grpSp>
      <xdr:nvGrpSpPr>
        <xdr:cNvPr id="7" name="Group 14"/>
        <xdr:cNvGrpSpPr>
          <a:grpSpLocks/>
        </xdr:cNvGrpSpPr>
      </xdr:nvGrpSpPr>
      <xdr:grpSpPr>
        <a:xfrm>
          <a:off x="11049000" y="6600825"/>
          <a:ext cx="8886825" cy="5886450"/>
          <a:chOff x="1115" y="693"/>
          <a:chExt cx="785" cy="617"/>
        </a:xfrm>
        <a:solidFill>
          <a:srgbClr val="FFFFFF"/>
        </a:solidFill>
      </xdr:grpSpPr>
      <xdr:graphicFrame>
        <xdr:nvGraphicFramePr>
          <xdr:cNvPr id="8" name="Chart 9"/>
          <xdr:cNvGraphicFramePr/>
        </xdr:nvGraphicFramePr>
        <xdr:xfrm>
          <a:off x="1115" y="693"/>
          <a:ext cx="785" cy="617"/>
        </xdr:xfrm>
        <a:graphic>
          <a:graphicData uri="http://schemas.openxmlformats.org/drawingml/2006/chart">
            <c:chart xmlns:c="http://schemas.openxmlformats.org/drawingml/2006/chart" r:id="rId10"/>
          </a:graphicData>
        </a:graphic>
      </xdr:graphicFrame>
      <xdr:sp>
        <xdr:nvSpPr>
          <xdr:cNvPr id="9" name="TextBox 10"/>
          <xdr:cNvSpPr txBox="1">
            <a:spLocks noChangeArrowheads="1"/>
          </xdr:cNvSpPr>
        </xdr:nvSpPr>
        <xdr:spPr>
          <a:xfrm>
            <a:off x="1156" y="1260"/>
            <a:ext cx="96" cy="2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1" u="none" baseline="0">
                <a:latin typeface="Arial"/>
                <a:ea typeface="Arial"/>
                <a:cs typeface="Arial"/>
              </a:rPr>
              <a:t>Gráfico 1</a:t>
            </a:r>
            <a:r>
              <a:rPr lang="en-US" cap="none" sz="1200" b="0" i="0" u="none" baseline="0">
                <a:latin typeface="Arial"/>
                <a:ea typeface="Arial"/>
                <a:cs typeface="Arial"/>
              </a:rPr>
              <a:t>
</a:t>
            </a:r>
          </a:p>
        </xdr:txBody>
      </xdr:sp>
    </xdr:grpSp>
    <xdr:clientData/>
  </xdr:twoCellAnchor>
  <xdr:twoCellAnchor>
    <xdr:from>
      <xdr:col>8</xdr:col>
      <xdr:colOff>962025</xdr:colOff>
      <xdr:row>77</xdr:row>
      <xdr:rowOff>123825</xdr:rowOff>
    </xdr:from>
    <xdr:to>
      <xdr:col>11</xdr:col>
      <xdr:colOff>847725</xdr:colOff>
      <xdr:row>107</xdr:row>
      <xdr:rowOff>133350</xdr:rowOff>
    </xdr:to>
    <xdr:grpSp>
      <xdr:nvGrpSpPr>
        <xdr:cNvPr id="10" name="Group 13"/>
        <xdr:cNvGrpSpPr>
          <a:grpSpLocks/>
        </xdr:cNvGrpSpPr>
      </xdr:nvGrpSpPr>
      <xdr:grpSpPr>
        <a:xfrm>
          <a:off x="11039475" y="15573375"/>
          <a:ext cx="6391275" cy="5867400"/>
          <a:chOff x="1114" y="1633"/>
          <a:chExt cx="671" cy="616"/>
        </a:xfrm>
        <a:solidFill>
          <a:srgbClr val="FFFFFF"/>
        </a:solidFill>
      </xdr:grpSpPr>
      <xdr:graphicFrame>
        <xdr:nvGraphicFramePr>
          <xdr:cNvPr id="11" name="Chart 11"/>
          <xdr:cNvGraphicFramePr/>
        </xdr:nvGraphicFramePr>
        <xdr:xfrm>
          <a:off x="1114" y="1633"/>
          <a:ext cx="671" cy="616"/>
        </xdr:xfrm>
        <a:graphic>
          <a:graphicData uri="http://schemas.openxmlformats.org/drawingml/2006/chart">
            <c:chart xmlns:c="http://schemas.openxmlformats.org/drawingml/2006/chart" r:id="rId11"/>
          </a:graphicData>
        </a:graphic>
      </xdr:graphicFrame>
      <xdr:sp>
        <xdr:nvSpPr>
          <xdr:cNvPr id="12" name="TextBox 12"/>
          <xdr:cNvSpPr txBox="1">
            <a:spLocks noChangeArrowheads="1"/>
          </xdr:cNvSpPr>
        </xdr:nvSpPr>
        <xdr:spPr>
          <a:xfrm>
            <a:off x="1124" y="2213"/>
            <a:ext cx="96" cy="2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1" u="none" baseline="0">
                <a:latin typeface="Arial"/>
                <a:ea typeface="Arial"/>
                <a:cs typeface="Arial"/>
              </a:rPr>
              <a:t>Gráfico 2</a:t>
            </a:r>
            <a:r>
              <a:rPr lang="en-US" cap="none" sz="1200" b="0" i="0" u="none" baseline="0">
                <a:latin typeface="Arial"/>
                <a:ea typeface="Arial"/>
                <a:cs typeface="Aria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114300</xdr:rowOff>
    </xdr:from>
    <xdr:to>
      <xdr:col>6</xdr:col>
      <xdr:colOff>161925</xdr:colOff>
      <xdr:row>16</xdr:row>
      <xdr:rowOff>180975</xdr:rowOff>
    </xdr:to>
    <xdr:grpSp>
      <xdr:nvGrpSpPr>
        <xdr:cNvPr id="1" name="Group 1">
          <a:hlinkClick r:id="rId1"/>
        </xdr:cNvPr>
        <xdr:cNvGrpSpPr>
          <a:grpSpLocks/>
        </xdr:cNvGrpSpPr>
      </xdr:nvGrpSpPr>
      <xdr:grpSpPr>
        <a:xfrm>
          <a:off x="285750" y="114300"/>
          <a:ext cx="5067300" cy="3114675"/>
          <a:chOff x="109" y="17"/>
          <a:chExt cx="532" cy="327"/>
        </a:xfrm>
        <a:solidFill>
          <a:srgbClr val="FFFFFF"/>
        </a:solidFill>
      </xdr:grpSpPr>
      <xdr:sp>
        <xdr:nvSpPr>
          <xdr:cNvPr id="2" name="TextBox 2"/>
          <xdr:cNvSpPr txBox="1">
            <a:spLocks noChangeArrowheads="1"/>
          </xdr:cNvSpPr>
        </xdr:nvSpPr>
        <xdr:spPr>
          <a:xfrm>
            <a:off x="110" y="45"/>
            <a:ext cx="531" cy="299"/>
          </a:xfrm>
          <a:prstGeom prst="rect">
            <a:avLst/>
          </a:prstGeom>
          <a:solidFill>
            <a:srgbClr val="FFFFCC"/>
          </a:solidFill>
          <a:ln w="9525" cmpd="sng">
            <a:solidFill>
              <a:srgbClr val="00008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1. Puede acceder al texto íntegro del artículo relacionado con el presente modelo pulsando sobre el logotipo de </a:t>
            </a:r>
            <a:r>
              <a:rPr lang="en-US" cap="none" sz="1200" b="1" i="0" u="none" baseline="0">
                <a:solidFill>
                  <a:srgbClr val="0000FF"/>
                </a:solidFill>
                <a:latin typeface="Times New Roman"/>
                <a:ea typeface="Times New Roman"/>
                <a:cs typeface="Times New Roman"/>
              </a:rPr>
              <a:t>ESTRATEGIA FINANCIERA</a:t>
            </a:r>
            <a:r>
              <a:rPr lang="en-US" cap="none" sz="1200" b="0" i="0" u="none" baseline="0">
                <a:latin typeface="Times New Roman"/>
                <a:ea typeface="Times New Roman"/>
                <a:cs typeface="Times New Roman"/>
              </a:rPr>
              <a:t> (situado en la celda </a:t>
            </a:r>
            <a:r>
              <a:rPr lang="en-US" cap="none" sz="1200" b="1" i="0" u="none" baseline="0">
                <a:solidFill>
                  <a:srgbClr val="0000FF"/>
                </a:solidFill>
                <a:latin typeface="Times New Roman"/>
                <a:ea typeface="Times New Roman"/>
                <a:cs typeface="Times New Roman"/>
              </a:rPr>
              <a:t>D1</a:t>
            </a:r>
            <a:r>
              <a:rPr lang="en-US" cap="none" sz="1200" b="0" i="0" u="none" baseline="0">
                <a:latin typeface="Times New Roman"/>
                <a:ea typeface="Times New Roman"/>
                <a:cs typeface="Times New Roman"/>
              </a:rPr>
              <a:t>).
2. Le recordamos que las zonas sombreadas en azul claro son en las que usted deberá introducir los datos de partida.
3. Las fórmulas del modelo son visibles al situar el cursor sobre las mismas.
4. Los botones de </a:t>
            </a:r>
            <a:r>
              <a:rPr lang="en-US" cap="none" sz="1200" b="1" i="0" u="none" baseline="0">
                <a:solidFill>
                  <a:srgbClr val="0000FF"/>
                </a:solidFill>
                <a:latin typeface="Times New Roman"/>
                <a:ea typeface="Times New Roman"/>
                <a:cs typeface="Times New Roman"/>
              </a:rPr>
              <a:t>Buscar Objetivo</a:t>
            </a:r>
            <a:r>
              <a:rPr lang="en-US" cap="none" sz="1200" b="0" i="0" u="none" baseline="0">
                <a:latin typeface="Times New Roman"/>
                <a:ea typeface="Times New Roman"/>
                <a:cs typeface="Times New Roman"/>
              </a:rPr>
              <a:t> y</a:t>
            </a:r>
            <a:r>
              <a:rPr lang="en-US" cap="none" sz="1200" b="1" i="0" u="none" baseline="0">
                <a:solidFill>
                  <a:srgbClr val="0000FF"/>
                </a:solidFill>
                <a:latin typeface="Times New Roman"/>
                <a:ea typeface="Times New Roman"/>
                <a:cs typeface="Times New Roman"/>
              </a:rPr>
              <a:t> Solver</a:t>
            </a:r>
            <a:r>
              <a:rPr lang="en-US" cap="none" sz="1200" b="0" i="0" u="none" baseline="0">
                <a:latin typeface="Times New Roman"/>
                <a:ea typeface="Times New Roman"/>
                <a:cs typeface="Times New Roman"/>
              </a:rPr>
              <a:t> le muestran los pasos a seguir para utilizar estas herramientas.
5.- En caso de dudas o sugerencias puede enviar un correo electrónico a la dirección </a:t>
            </a:r>
            <a:r>
              <a:rPr lang="en-US" cap="none" sz="1200" b="1" i="0" u="none" baseline="0">
                <a:solidFill>
                  <a:srgbClr val="0000FF"/>
                </a:solidFill>
                <a:latin typeface="Times New Roman"/>
                <a:ea typeface="Times New Roman"/>
                <a:cs typeface="Times New Roman"/>
              </a:rPr>
              <a:t>estrategiafinanciera@ciss.es</a:t>
            </a:r>
          </a:p>
        </xdr:txBody>
      </xdr:sp>
      <xdr:sp>
        <xdr:nvSpPr>
          <xdr:cNvPr id="3" name="TextBox 3"/>
          <xdr:cNvSpPr txBox="1">
            <a:spLocks noChangeArrowheads="1"/>
          </xdr:cNvSpPr>
        </xdr:nvSpPr>
        <xdr:spPr>
          <a:xfrm>
            <a:off x="109" y="17"/>
            <a:ext cx="532" cy="27"/>
          </a:xfrm>
          <a:prstGeom prst="rect">
            <a:avLst/>
          </a:prstGeom>
          <a:solidFill>
            <a:srgbClr val="0000FF"/>
          </a:solidFill>
          <a:ln w="9525" cmpd="sng">
            <a:solidFill>
              <a:srgbClr val="000080"/>
            </a:solidFill>
            <a:headEnd type="none"/>
            <a:tailEnd type="none"/>
          </a:ln>
        </xdr:spPr>
        <xdr:txBody>
          <a:bodyPr vertOverflow="clip" wrap="square"/>
          <a:p>
            <a:pPr algn="ctr">
              <a:defRPr/>
            </a:pPr>
            <a:r>
              <a:rPr lang="en-US" cap="none" sz="1200" b="1" i="0" u="none" baseline="0">
                <a:solidFill>
                  <a:srgbClr val="FFFFFF"/>
                </a:solidFill>
              </a:rPr>
              <a:t>SUGERENCIAS Y AYUDAS</a:t>
            </a:r>
          </a:p>
        </xdr:txBody>
      </xdr:sp>
    </xdr:grpSp>
    <xdr:clientData/>
  </xdr:twoCellAnchor>
  <xdr:twoCellAnchor>
    <xdr:from>
      <xdr:col>1</xdr:col>
      <xdr:colOff>647700</xdr:colOff>
      <xdr:row>17</xdr:row>
      <xdr:rowOff>76200</xdr:rowOff>
    </xdr:from>
    <xdr:to>
      <xdr:col>5</xdr:col>
      <xdr:colOff>676275</xdr:colOff>
      <xdr:row>19</xdr:row>
      <xdr:rowOff>152400</xdr:rowOff>
    </xdr:to>
    <xdr:sp>
      <xdr:nvSpPr>
        <xdr:cNvPr id="4" name="AutoShape 4">
          <a:hlinkClick r:id="rId2"/>
        </xdr:cNvPr>
        <xdr:cNvSpPr>
          <a:spLocks/>
        </xdr:cNvSpPr>
      </xdr:nvSpPr>
      <xdr:spPr>
        <a:xfrm>
          <a:off x="885825" y="3314700"/>
          <a:ext cx="3990975" cy="457200"/>
        </a:xfrm>
        <a:prstGeom prst="leftArrow">
          <a:avLst/>
        </a:prstGeom>
        <a:gradFill rotWithShape="1">
          <a:gsLst>
            <a:gs pos="0">
              <a:srgbClr val="000080"/>
            </a:gs>
            <a:gs pos="50000">
              <a:srgbClr val="FFFFFF"/>
            </a:gs>
            <a:gs pos="100000">
              <a:srgbClr val="000080"/>
            </a:gs>
          </a:gsLst>
          <a:lin ang="5400000" scaled="1"/>
        </a:gradFill>
        <a:ln w="9525" cmpd="sng">
          <a:solidFill>
            <a:srgbClr val="000080"/>
          </a:solidFill>
          <a:headEnd type="none"/>
          <a:tailEnd type="none"/>
        </a:ln>
      </xdr:spPr>
      <xdr:txBody>
        <a:bodyPr vertOverflow="clip" wrap="square"/>
        <a:p>
          <a:pPr algn="l">
            <a:defRPr/>
          </a:pPr>
          <a:r>
            <a:rPr lang="en-US" cap="none" sz="1200" b="1" i="0" u="none" baseline="0"/>
            <a:t>PULSAR PARA VOLVER AL MODELO</a:t>
          </a:r>
        </a:p>
      </xdr:txBody>
    </xdr:sp>
    <xdr:clientData/>
  </xdr:twoCellAnchor>
  <xdr:twoCellAnchor>
    <xdr:from>
      <xdr:col>1</xdr:col>
      <xdr:colOff>66675</xdr:colOff>
      <xdr:row>20</xdr:row>
      <xdr:rowOff>142875</xdr:rowOff>
    </xdr:from>
    <xdr:to>
      <xdr:col>3</xdr:col>
      <xdr:colOff>352425</xdr:colOff>
      <xdr:row>22</xdr:row>
      <xdr:rowOff>66675</xdr:rowOff>
    </xdr:to>
    <xdr:sp>
      <xdr:nvSpPr>
        <xdr:cNvPr id="5" name="TextBox 5"/>
        <xdr:cNvSpPr txBox="1">
          <a:spLocks noChangeArrowheads="1"/>
        </xdr:cNvSpPr>
      </xdr:nvSpPr>
      <xdr:spPr>
        <a:xfrm>
          <a:off x="304800" y="3952875"/>
          <a:ext cx="2266950" cy="304800"/>
        </a:xfrm>
        <a:prstGeom prst="rect">
          <a:avLst/>
        </a:prstGeom>
        <a:gradFill rotWithShape="1">
          <a:gsLst>
            <a:gs pos="0">
              <a:srgbClr val="CCFFFF"/>
            </a:gs>
            <a:gs pos="50000">
              <a:srgbClr val="5E7575"/>
            </a:gs>
            <a:gs pos="100000">
              <a:srgbClr val="CCFFFF"/>
            </a:gs>
          </a:gsLst>
          <a:lin ang="5400000" scaled="1"/>
        </a:gradFill>
        <a:ln w="19050" cmpd="sng">
          <a:solidFill>
            <a:srgbClr val="000080"/>
          </a:solidFill>
          <a:headEnd type="none"/>
          <a:tailEnd type="none"/>
        </a:ln>
      </xdr:spPr>
      <xdr:txBody>
        <a:bodyPr vertOverflow="clip" wrap="square"/>
        <a:p>
          <a:pPr algn="ctr">
            <a:defRPr/>
          </a:pPr>
          <a:r>
            <a:rPr lang="en-US" cap="none" sz="1200" b="1" i="0" u="none" baseline="0">
              <a:solidFill>
                <a:srgbClr val="0000FF"/>
              </a:solidFill>
              <a:latin typeface="Arial"/>
              <a:ea typeface="Arial"/>
              <a:cs typeface="Arial"/>
            </a:rPr>
            <a:t>BUSCAR OBJETIVO</a:t>
          </a:r>
        </a:p>
      </xdr:txBody>
    </xdr:sp>
    <xdr:clientData/>
  </xdr:twoCellAnchor>
  <xdr:twoCellAnchor>
    <xdr:from>
      <xdr:col>0</xdr:col>
      <xdr:colOff>238125</xdr:colOff>
      <xdr:row>90</xdr:row>
      <xdr:rowOff>57150</xdr:rowOff>
    </xdr:from>
    <xdr:to>
      <xdr:col>5</xdr:col>
      <xdr:colOff>809625</xdr:colOff>
      <xdr:row>105</xdr:row>
      <xdr:rowOff>38100</xdr:rowOff>
    </xdr:to>
    <xdr:grpSp>
      <xdr:nvGrpSpPr>
        <xdr:cNvPr id="6" name="Group 6"/>
        <xdr:cNvGrpSpPr>
          <a:grpSpLocks/>
        </xdr:cNvGrpSpPr>
      </xdr:nvGrpSpPr>
      <xdr:grpSpPr>
        <a:xfrm>
          <a:off x="238125" y="17202150"/>
          <a:ext cx="4772025" cy="2838450"/>
          <a:chOff x="30" y="1138"/>
          <a:chExt cx="453" cy="298"/>
        </a:xfrm>
        <a:solidFill>
          <a:srgbClr val="FFFFFF"/>
        </a:solidFill>
      </xdr:grpSpPr>
      <xdr:sp>
        <xdr:nvSpPr>
          <xdr:cNvPr id="7" name="Rectangle 7">
            <a:hlinkClick r:id="rId3"/>
          </xdr:cNvPr>
          <xdr:cNvSpPr>
            <a:spLocks/>
          </xdr:cNvSpPr>
        </xdr:nvSpPr>
        <xdr:spPr>
          <a:xfrm>
            <a:off x="30" y="1163"/>
            <a:ext cx="453" cy="273"/>
          </a:xfrm>
          <a:prstGeom prst="rect">
            <a:avLst/>
          </a:prstGeom>
          <a:solidFill>
            <a:srgbClr val="DDDDDD"/>
          </a:solid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8" name="Group 8"/>
          <xdr:cNvGrpSpPr>
            <a:grpSpLocks/>
          </xdr:cNvGrpSpPr>
        </xdr:nvGrpSpPr>
        <xdr:grpSpPr>
          <a:xfrm>
            <a:off x="50" y="1177"/>
            <a:ext cx="413" cy="226"/>
            <a:chOff x="50" y="1177"/>
            <a:chExt cx="413" cy="226"/>
          </a:xfrm>
          <a:solidFill>
            <a:srgbClr val="FFFFFF"/>
          </a:solidFill>
        </xdr:grpSpPr>
        <xdr:sp>
          <xdr:nvSpPr>
            <xdr:cNvPr id="9" name="AutoShape 9"/>
            <xdr:cNvSpPr>
              <a:spLocks/>
            </xdr:cNvSpPr>
          </xdr:nvSpPr>
          <xdr:spPr>
            <a:xfrm>
              <a:off x="50" y="1177"/>
              <a:ext cx="413" cy="226"/>
            </a:xfrm>
            <a:prstGeom prst="flowChartManualInput">
              <a:avLst/>
            </a:prstGeom>
            <a:solidFill>
              <a:srgbClr val="FFFFFF"/>
            </a:solidFill>
            <a:ln w="9525" cmpd="sng">
              <a:solidFill>
                <a:srgbClr val="FF0000"/>
              </a:solidFill>
              <a:headEnd type="none"/>
              <a:tailEnd type="none"/>
            </a:ln>
          </xdr:spPr>
          <xdr:txBody>
            <a:bodyPr vertOverflow="clip" wrap="square"/>
            <a:p>
              <a:pPr algn="l">
                <a:defRPr/>
              </a:pPr>
              <a:r>
                <a:rPr lang="en-US" cap="none" sz="1000" b="1" i="1" u="none" baseline="0">
                  <a:solidFill>
                    <a:srgbClr val="0000FF"/>
                  </a:solidFill>
                  <a:latin typeface="Arial"/>
                  <a:ea typeface="Arial"/>
                  <a:cs typeface="Arial"/>
                </a:rPr>
                <a:t>   
    </a:t>
              </a:r>
              <a:r>
                <a:rPr lang="en-US" cap="none" sz="1200" b="1" i="1" u="sng" baseline="0">
                  <a:solidFill>
                    <a:srgbClr val="FF0000"/>
                  </a:solidFill>
                  <a:latin typeface="Arial"/>
                  <a:ea typeface="Arial"/>
                  <a:cs typeface="Arial"/>
                </a:rPr>
                <a:t>Autores:</a:t>
              </a:r>
              <a:r>
                <a:rPr lang="en-US" cap="none" sz="1200" b="0" i="0" u="none" baseline="0">
                  <a:latin typeface="Arial"/>
                  <a:ea typeface="Arial"/>
                  <a:cs typeface="Arial"/>
                </a:rPr>
                <a:t>
    </a:t>
              </a:r>
              <a:r>
                <a:rPr lang="en-US" cap="none" sz="1200" b="1" i="0" u="none" baseline="0">
                  <a:solidFill>
                    <a:srgbClr val="0000FF"/>
                  </a:solidFill>
                  <a:latin typeface="Arial"/>
                  <a:ea typeface="Arial"/>
                  <a:cs typeface="Arial"/>
                </a:rPr>
                <a:t>Juan Jesús Bernal García</a:t>
              </a:r>
              <a:r>
                <a:rPr lang="en-US" cap="none" sz="1200" b="0" i="0" u="none" baseline="0">
                  <a:latin typeface="Arial"/>
                  <a:ea typeface="Arial"/>
                  <a:cs typeface="Arial"/>
                </a:rPr>
                <a:t>
  </a:t>
              </a:r>
              <a:r>
                <a:rPr lang="en-US" cap="none" sz="1200" b="0" i="1" u="none" baseline="0">
                  <a:latin typeface="Arial"/>
                  <a:ea typeface="Arial"/>
                  <a:cs typeface="Arial"/>
                </a:rPr>
                <a:t>  </a:t>
              </a:r>
              <a:r>
                <a:rPr lang="en-US" cap="none" sz="1000" b="0" i="1" u="none" baseline="0">
                  <a:latin typeface="Arial"/>
                  <a:ea typeface="Arial"/>
                  <a:cs typeface="Arial"/>
                </a:rPr>
                <a:t>Catedrático Informática de Gestión</a:t>
              </a:r>
              <a:r>
                <a:rPr lang="en-US" cap="none" sz="1200" b="0" i="0" u="none" baseline="0">
                  <a:latin typeface="Arial"/>
                  <a:ea typeface="Arial"/>
                  <a:cs typeface="Arial"/>
                </a:rPr>
                <a:t>
 </a:t>
              </a:r>
              <a:r>
                <a:rPr lang="en-US" cap="none" sz="1200" b="1" i="0" u="none" baseline="0">
                  <a:solidFill>
                    <a:srgbClr val="FF0000"/>
                  </a:solidFill>
                  <a:latin typeface="Arial"/>
                  <a:ea typeface="Arial"/>
                  <a:cs typeface="Arial"/>
                </a:rPr>
                <a:t>  </a:t>
              </a:r>
              <a:r>
                <a:rPr lang="en-US" cap="none" sz="1200" b="1" i="0" u="none" baseline="0">
                  <a:solidFill>
                    <a:srgbClr val="0000FF"/>
                  </a:solidFill>
                  <a:latin typeface="Arial"/>
                  <a:ea typeface="Arial"/>
                  <a:cs typeface="Arial"/>
                </a:rPr>
                <a:t> </a:t>
              </a:r>
              <a:r>
                <a:rPr lang="en-US" cap="none" sz="1000" b="0" i="1" u="none" baseline="0">
                  <a:latin typeface="Arial"/>
                  <a:ea typeface="Arial"/>
                  <a:cs typeface="Arial"/>
                </a:rPr>
                <a:t>
    </a:t>
              </a:r>
              <a:r>
                <a:rPr lang="en-US" cap="none" sz="10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Juan Francisco Sánchez García</a:t>
              </a:r>
              <a:r>
                <a:rPr lang="en-US" cap="none" sz="1000" b="0" i="1" u="none" baseline="0">
                  <a:latin typeface="Arial"/>
                  <a:ea typeface="Arial"/>
                  <a:cs typeface="Arial"/>
                </a:rPr>
                <a:t>
     Licenciado en CC. Económicas y Empresariales</a:t>
              </a:r>
              <a:r>
                <a:rPr lang="en-US" cap="none" sz="1000" b="0" i="0" u="none" baseline="0">
                  <a:latin typeface="Arial"/>
                  <a:ea typeface="Arial"/>
                  <a:cs typeface="Arial"/>
                </a:rPr>
                <a:t>
</a:t>
              </a:r>
            </a:p>
          </xdr:txBody>
        </xdr:sp>
        <xdr:pic>
          <xdr:nvPicPr>
            <xdr:cNvPr id="10" name="Picture 10"/>
            <xdr:cNvPicPr preferRelativeResize="1">
              <a:picLocks noChangeAspect="1"/>
            </xdr:cNvPicPr>
          </xdr:nvPicPr>
          <xdr:blipFill>
            <a:blip r:embed="rId4"/>
            <a:stretch>
              <a:fillRect/>
            </a:stretch>
          </xdr:blipFill>
          <xdr:spPr>
            <a:xfrm>
              <a:off x="366" y="1198"/>
              <a:ext cx="86" cy="60"/>
            </a:xfrm>
            <a:prstGeom prst="rect">
              <a:avLst/>
            </a:prstGeom>
            <a:noFill/>
            <a:ln w="9525" cmpd="sng">
              <a:noFill/>
            </a:ln>
          </xdr:spPr>
        </xdr:pic>
      </xdr:grpSp>
      <xdr:sp>
        <xdr:nvSpPr>
          <xdr:cNvPr id="11" name="Rectangle 11"/>
          <xdr:cNvSpPr>
            <a:spLocks/>
          </xdr:cNvSpPr>
        </xdr:nvSpPr>
        <xdr:spPr>
          <a:xfrm>
            <a:off x="30" y="1138"/>
            <a:ext cx="453" cy="22"/>
          </a:xfrm>
          <a:prstGeom prst="rect">
            <a:avLst/>
          </a:prstGeom>
          <a:gradFill rotWithShape="1">
            <a:gsLst>
              <a:gs pos="0">
                <a:srgbClr val="800000"/>
              </a:gs>
              <a:gs pos="100000">
                <a:srgbClr val="FF9999"/>
              </a:gs>
            </a:gsLst>
            <a:lin ang="5400000" scaled="1"/>
          </a:gradFill>
          <a:ln w="38100" cmpd="dbl">
            <a:solidFill>
              <a:srgbClr val="000000"/>
            </a:solidFill>
            <a:headEnd type="none"/>
            <a:tailEnd type="none"/>
          </a:ln>
        </xdr:spPr>
        <xdr:txBody>
          <a:bodyPr vertOverflow="clip" wrap="square"/>
          <a:p>
            <a:pPr algn="l">
              <a:defRPr/>
            </a:pPr>
            <a:r>
              <a:rPr lang="en-US" cap="none" sz="1000" b="1" i="1" u="none" baseline="0">
                <a:solidFill>
                  <a:srgbClr val="FFFFFF"/>
                </a:solidFill>
              </a:rPr>
              <a:t>Autores...</a:t>
            </a:r>
          </a:p>
        </xdr:txBody>
      </xdr:sp>
    </xdr:grpSp>
    <xdr:clientData/>
  </xdr:twoCellAnchor>
  <xdr:twoCellAnchor>
    <xdr:from>
      <xdr:col>1</xdr:col>
      <xdr:colOff>38100</xdr:colOff>
      <xdr:row>37</xdr:row>
      <xdr:rowOff>47625</xdr:rowOff>
    </xdr:from>
    <xdr:to>
      <xdr:col>5</xdr:col>
      <xdr:colOff>66675</xdr:colOff>
      <xdr:row>39</xdr:row>
      <xdr:rowOff>123825</xdr:rowOff>
    </xdr:to>
    <xdr:sp>
      <xdr:nvSpPr>
        <xdr:cNvPr id="12" name="AutoShape 12">
          <a:hlinkClick r:id="rId5"/>
        </xdr:cNvPr>
        <xdr:cNvSpPr>
          <a:spLocks/>
        </xdr:cNvSpPr>
      </xdr:nvSpPr>
      <xdr:spPr>
        <a:xfrm>
          <a:off x="276225" y="7096125"/>
          <a:ext cx="3990975" cy="457200"/>
        </a:xfrm>
        <a:prstGeom prst="leftArrow">
          <a:avLst/>
        </a:prstGeom>
        <a:gradFill rotWithShape="1">
          <a:gsLst>
            <a:gs pos="0">
              <a:srgbClr val="000080"/>
            </a:gs>
            <a:gs pos="50000">
              <a:srgbClr val="FFFFFF"/>
            </a:gs>
            <a:gs pos="100000">
              <a:srgbClr val="000080"/>
            </a:gs>
          </a:gsLst>
          <a:lin ang="5400000" scaled="1"/>
        </a:gradFill>
        <a:ln w="9525" cmpd="sng">
          <a:solidFill>
            <a:srgbClr val="000080"/>
          </a:solidFill>
          <a:headEnd type="none"/>
          <a:tailEnd type="none"/>
        </a:ln>
      </xdr:spPr>
      <xdr:txBody>
        <a:bodyPr vertOverflow="clip" wrap="square"/>
        <a:p>
          <a:pPr algn="l">
            <a:defRPr/>
          </a:pPr>
          <a:r>
            <a:rPr lang="en-US" cap="none" sz="1200" b="1" i="0" u="none" baseline="0">
              <a:latin typeface="Arial"/>
              <a:ea typeface="Arial"/>
              <a:cs typeface="Arial"/>
            </a:rPr>
            <a:t>PULSAR PARA VOLVER AL MODELO</a:t>
          </a:r>
        </a:p>
      </xdr:txBody>
    </xdr:sp>
    <xdr:clientData/>
  </xdr:twoCellAnchor>
  <xdr:twoCellAnchor>
    <xdr:from>
      <xdr:col>1</xdr:col>
      <xdr:colOff>95250</xdr:colOff>
      <xdr:row>87</xdr:row>
      <xdr:rowOff>19050</xdr:rowOff>
    </xdr:from>
    <xdr:to>
      <xdr:col>5</xdr:col>
      <xdr:colOff>123825</xdr:colOff>
      <xdr:row>89</xdr:row>
      <xdr:rowOff>95250</xdr:rowOff>
    </xdr:to>
    <xdr:sp>
      <xdr:nvSpPr>
        <xdr:cNvPr id="13" name="AutoShape 13">
          <a:hlinkClick r:id="rId6"/>
        </xdr:cNvPr>
        <xdr:cNvSpPr>
          <a:spLocks/>
        </xdr:cNvSpPr>
      </xdr:nvSpPr>
      <xdr:spPr>
        <a:xfrm>
          <a:off x="333375" y="16592550"/>
          <a:ext cx="3990975" cy="457200"/>
        </a:xfrm>
        <a:prstGeom prst="leftArrow">
          <a:avLst/>
        </a:prstGeom>
        <a:gradFill rotWithShape="1">
          <a:gsLst>
            <a:gs pos="0">
              <a:srgbClr val="000080"/>
            </a:gs>
            <a:gs pos="50000">
              <a:srgbClr val="FFFFFF"/>
            </a:gs>
            <a:gs pos="100000">
              <a:srgbClr val="000080"/>
            </a:gs>
          </a:gsLst>
          <a:lin ang="5400000" scaled="1"/>
        </a:gradFill>
        <a:ln w="9525" cmpd="sng">
          <a:solidFill>
            <a:srgbClr val="000080"/>
          </a:solidFill>
          <a:headEnd type="none"/>
          <a:tailEnd type="none"/>
        </a:ln>
      </xdr:spPr>
      <xdr:txBody>
        <a:bodyPr vertOverflow="clip" wrap="square"/>
        <a:p>
          <a:pPr algn="l">
            <a:defRPr/>
          </a:pPr>
          <a:r>
            <a:rPr lang="en-US" cap="none" sz="1200" b="1" i="0" u="none" baseline="0">
              <a:latin typeface="Arial"/>
              <a:ea typeface="Arial"/>
              <a:cs typeface="Arial"/>
            </a:rPr>
            <a:t>PULSAR PARA VOLVER AL MODELO</a:t>
          </a:r>
        </a:p>
      </xdr:txBody>
    </xdr:sp>
    <xdr:clientData/>
  </xdr:twoCellAnchor>
  <xdr:twoCellAnchor editAs="oneCell">
    <xdr:from>
      <xdr:col>1</xdr:col>
      <xdr:colOff>85725</xdr:colOff>
      <xdr:row>22</xdr:row>
      <xdr:rowOff>123825</xdr:rowOff>
    </xdr:from>
    <xdr:to>
      <xdr:col>5</xdr:col>
      <xdr:colOff>723900</xdr:colOff>
      <xdr:row>36</xdr:row>
      <xdr:rowOff>133350</xdr:rowOff>
    </xdr:to>
    <xdr:pic>
      <xdr:nvPicPr>
        <xdr:cNvPr id="14" name="Picture 15"/>
        <xdr:cNvPicPr preferRelativeResize="1">
          <a:picLocks noChangeAspect="1"/>
        </xdr:cNvPicPr>
      </xdr:nvPicPr>
      <xdr:blipFill>
        <a:blip r:embed="rId7"/>
        <a:stretch>
          <a:fillRect/>
        </a:stretch>
      </xdr:blipFill>
      <xdr:spPr>
        <a:xfrm>
          <a:off x="323850" y="4314825"/>
          <a:ext cx="4600575" cy="2676525"/>
        </a:xfrm>
        <a:prstGeom prst="rect">
          <a:avLst/>
        </a:prstGeom>
        <a:noFill/>
        <a:ln w="9525" cmpd="sng">
          <a:noFill/>
        </a:ln>
      </xdr:spPr>
    </xdr:pic>
    <xdr:clientData/>
  </xdr:twoCellAnchor>
  <xdr:twoCellAnchor>
    <xdr:from>
      <xdr:col>1</xdr:col>
      <xdr:colOff>28575</xdr:colOff>
      <xdr:row>40</xdr:row>
      <xdr:rowOff>76200</xdr:rowOff>
    </xdr:from>
    <xdr:to>
      <xdr:col>3</xdr:col>
      <xdr:colOff>314325</xdr:colOff>
      <xdr:row>42</xdr:row>
      <xdr:rowOff>0</xdr:rowOff>
    </xdr:to>
    <xdr:sp>
      <xdr:nvSpPr>
        <xdr:cNvPr id="15" name="TextBox 16"/>
        <xdr:cNvSpPr txBox="1">
          <a:spLocks noChangeArrowheads="1"/>
        </xdr:cNvSpPr>
      </xdr:nvSpPr>
      <xdr:spPr>
        <a:xfrm>
          <a:off x="266700" y="7696200"/>
          <a:ext cx="2266950" cy="304800"/>
        </a:xfrm>
        <a:prstGeom prst="rect">
          <a:avLst/>
        </a:prstGeom>
        <a:gradFill rotWithShape="1">
          <a:gsLst>
            <a:gs pos="0">
              <a:srgbClr val="CCFFFF"/>
            </a:gs>
            <a:gs pos="50000">
              <a:srgbClr val="5E7575"/>
            </a:gs>
            <a:gs pos="100000">
              <a:srgbClr val="CCFFFF"/>
            </a:gs>
          </a:gsLst>
          <a:lin ang="5400000" scaled="1"/>
        </a:gradFill>
        <a:ln w="19050" cmpd="sng">
          <a:solidFill>
            <a:srgbClr val="000080"/>
          </a:solidFill>
          <a:headEnd type="none"/>
          <a:tailEnd type="none"/>
        </a:ln>
      </xdr:spPr>
      <xdr:txBody>
        <a:bodyPr vertOverflow="clip" wrap="square"/>
        <a:p>
          <a:pPr algn="ctr">
            <a:defRPr/>
          </a:pPr>
          <a:r>
            <a:rPr lang="en-US" cap="none" sz="1200" b="1" i="0" u="none" baseline="0">
              <a:solidFill>
                <a:srgbClr val="0000FF"/>
              </a:solidFill>
              <a:latin typeface="Arial"/>
              <a:ea typeface="Arial"/>
              <a:cs typeface="Arial"/>
            </a:rPr>
            <a:t>SOLVER</a:t>
          </a:r>
        </a:p>
      </xdr:txBody>
    </xdr:sp>
    <xdr:clientData/>
  </xdr:twoCellAnchor>
  <xdr:twoCellAnchor editAs="oneCell">
    <xdr:from>
      <xdr:col>1</xdr:col>
      <xdr:colOff>19050</xdr:colOff>
      <xdr:row>42</xdr:row>
      <xdr:rowOff>133350</xdr:rowOff>
    </xdr:from>
    <xdr:to>
      <xdr:col>6</xdr:col>
      <xdr:colOff>581025</xdr:colOff>
      <xdr:row>70</xdr:row>
      <xdr:rowOff>85725</xdr:rowOff>
    </xdr:to>
    <xdr:pic>
      <xdr:nvPicPr>
        <xdr:cNvPr id="16" name="Picture 17"/>
        <xdr:cNvPicPr preferRelativeResize="1">
          <a:picLocks noChangeAspect="1"/>
        </xdr:cNvPicPr>
      </xdr:nvPicPr>
      <xdr:blipFill>
        <a:blip r:embed="rId8"/>
        <a:stretch>
          <a:fillRect/>
        </a:stretch>
      </xdr:blipFill>
      <xdr:spPr>
        <a:xfrm>
          <a:off x="257175" y="8134350"/>
          <a:ext cx="5514975" cy="5286375"/>
        </a:xfrm>
        <a:prstGeom prst="rect">
          <a:avLst/>
        </a:prstGeom>
        <a:noFill/>
        <a:ln w="9525" cmpd="sng">
          <a:noFill/>
        </a:ln>
      </xdr:spPr>
    </xdr:pic>
    <xdr:clientData/>
  </xdr:twoCellAnchor>
  <xdr:twoCellAnchor>
    <xdr:from>
      <xdr:col>1</xdr:col>
      <xdr:colOff>238125</xdr:colOff>
      <xdr:row>106</xdr:row>
      <xdr:rowOff>47625</xdr:rowOff>
    </xdr:from>
    <xdr:to>
      <xdr:col>5</xdr:col>
      <xdr:colOff>266700</xdr:colOff>
      <xdr:row>108</xdr:row>
      <xdr:rowOff>123825</xdr:rowOff>
    </xdr:to>
    <xdr:sp>
      <xdr:nvSpPr>
        <xdr:cNvPr id="17" name="AutoShape 18">
          <a:hlinkClick r:id="rId9"/>
        </xdr:cNvPr>
        <xdr:cNvSpPr>
          <a:spLocks/>
        </xdr:cNvSpPr>
      </xdr:nvSpPr>
      <xdr:spPr>
        <a:xfrm>
          <a:off x="476250" y="20240625"/>
          <a:ext cx="3990975" cy="457200"/>
        </a:xfrm>
        <a:prstGeom prst="leftArrow">
          <a:avLst/>
        </a:prstGeom>
        <a:gradFill rotWithShape="1">
          <a:gsLst>
            <a:gs pos="0">
              <a:srgbClr val="000080"/>
            </a:gs>
            <a:gs pos="50000">
              <a:srgbClr val="FFFFFF"/>
            </a:gs>
            <a:gs pos="100000">
              <a:srgbClr val="000080"/>
            </a:gs>
          </a:gsLst>
          <a:lin ang="5400000" scaled="1"/>
        </a:gradFill>
        <a:ln w="9525" cmpd="sng">
          <a:solidFill>
            <a:srgbClr val="000080"/>
          </a:solidFill>
          <a:headEnd type="none"/>
          <a:tailEnd type="none"/>
        </a:ln>
      </xdr:spPr>
      <xdr:txBody>
        <a:bodyPr vertOverflow="clip" wrap="square"/>
        <a:p>
          <a:pPr algn="l">
            <a:defRPr/>
          </a:pPr>
          <a:r>
            <a:rPr lang="en-US" cap="none" sz="1200" b="1" i="0" u="none" baseline="0">
              <a:latin typeface="Arial"/>
              <a:ea typeface="Arial"/>
              <a:cs typeface="Arial"/>
            </a:rPr>
            <a:t>PULSAR PARA VOLVER AL MODELO</a:t>
          </a:r>
        </a:p>
      </xdr:txBody>
    </xdr:sp>
    <xdr:clientData/>
  </xdr:twoCellAnchor>
  <xdr:twoCellAnchor>
    <xdr:from>
      <xdr:col>6</xdr:col>
      <xdr:colOff>790575</xdr:colOff>
      <xdr:row>39</xdr:row>
      <xdr:rowOff>28575</xdr:rowOff>
    </xdr:from>
    <xdr:to>
      <xdr:col>8</xdr:col>
      <xdr:colOff>914400</xdr:colOff>
      <xdr:row>43</xdr:row>
      <xdr:rowOff>161925</xdr:rowOff>
    </xdr:to>
    <xdr:sp>
      <xdr:nvSpPr>
        <xdr:cNvPr id="18" name="AutoShape 19"/>
        <xdr:cNvSpPr>
          <a:spLocks/>
        </xdr:cNvSpPr>
      </xdr:nvSpPr>
      <xdr:spPr>
        <a:xfrm>
          <a:off x="5981700" y="7458075"/>
          <a:ext cx="2105025" cy="895350"/>
        </a:xfrm>
        <a:prstGeom prst="accentCallout2">
          <a:avLst>
            <a:gd name="adj1" fmla="val -226472"/>
            <a:gd name="adj2" fmla="val 52129"/>
            <a:gd name="adj3" fmla="val -149546"/>
            <a:gd name="adj4" fmla="val -37236"/>
            <a:gd name="adj5" fmla="val -53620"/>
            <a:gd name="adj6" fmla="val -37236"/>
            <a:gd name="adj7" fmla="val -60407"/>
            <a:gd name="adj8" fmla="val 10638"/>
          </a:avLst>
        </a:prstGeom>
        <a:solidFill>
          <a:srgbClr val="FFFFCC"/>
        </a:solidFill>
        <a:ln w="12700" cmpd="sng">
          <a:solidFill>
            <a:srgbClr val="FF0000"/>
          </a:solidFill>
          <a:headEnd type="none"/>
          <a:tailEnd type="none"/>
        </a:ln>
      </xdr:spPr>
      <xdr:txBody>
        <a:bodyPr vertOverflow="clip" wrap="square"/>
        <a:p>
          <a:pPr algn="l">
            <a:defRPr/>
          </a:pPr>
          <a:r>
            <a:rPr lang="en-US" cap="none" sz="1200" b="0" i="0" u="none" baseline="0"/>
            <a:t>Celda objetivo que </a:t>
          </a:r>
          <a:r>
            <a:rPr lang="en-US" cap="none" sz="1200" b="1" i="0" u="none" baseline="0">
              <a:solidFill>
                <a:srgbClr val="0000FF"/>
              </a:solidFill>
            </a:rPr>
            <a:t>deseamos que cambie de valor </a:t>
          </a:r>
          <a:r>
            <a:rPr lang="en-US" cap="none" sz="1200" b="0" i="0" u="none" baseline="0"/>
            <a:t>(</a:t>
          </a:r>
          <a:r>
            <a:rPr lang="en-US" cap="none" sz="1200" b="0" i="0" u="none" baseline="0">
              <a:solidFill>
                <a:srgbClr val="FF0000"/>
              </a:solidFill>
            </a:rPr>
            <a:t>ratio Garantia</a:t>
          </a:r>
          <a:r>
            <a:rPr lang="en-US" cap="none" sz="1200" b="0" i="0" u="none" baseline="0"/>
            <a:t>)</a:t>
          </a:r>
          <a:r>
            <a:rPr lang="en-US" cap="none" sz="1200" b="1" i="0" u="none" baseline="0">
              <a:solidFill>
                <a:srgbClr val="0000FF"/>
              </a:solidFill>
            </a:rPr>
            <a:t> </a:t>
          </a:r>
          <a:r>
            <a:rPr lang="en-US" cap="none" sz="1200" b="0" i="0" u="none" baseline="0"/>
            <a:t>y cuyo contenido siempre será una fórmula.</a:t>
          </a:r>
        </a:p>
      </xdr:txBody>
    </xdr:sp>
    <xdr:clientData/>
  </xdr:twoCellAnchor>
  <xdr:twoCellAnchor>
    <xdr:from>
      <xdr:col>6</xdr:col>
      <xdr:colOff>295275</xdr:colOff>
      <xdr:row>21</xdr:row>
      <xdr:rowOff>152400</xdr:rowOff>
    </xdr:from>
    <xdr:to>
      <xdr:col>8</xdr:col>
      <xdr:colOff>95250</xdr:colOff>
      <xdr:row>26</xdr:row>
      <xdr:rowOff>180975</xdr:rowOff>
    </xdr:to>
    <xdr:sp>
      <xdr:nvSpPr>
        <xdr:cNvPr id="19" name="AutoShape 20"/>
        <xdr:cNvSpPr>
          <a:spLocks/>
        </xdr:cNvSpPr>
      </xdr:nvSpPr>
      <xdr:spPr>
        <a:xfrm>
          <a:off x="5486400" y="4152900"/>
          <a:ext cx="1781175" cy="981075"/>
        </a:xfrm>
        <a:prstGeom prst="accentCallout2">
          <a:avLst>
            <a:gd name="adj1" fmla="val -254277"/>
            <a:gd name="adj2" fmla="val 21842"/>
            <a:gd name="adj3" fmla="val -163370"/>
            <a:gd name="adj4" fmla="val -38347"/>
            <a:gd name="adj5" fmla="val -54277"/>
            <a:gd name="adj6" fmla="val -38347"/>
            <a:gd name="adj7" fmla="val -58023"/>
            <a:gd name="adj8" fmla="val -16018"/>
          </a:avLst>
        </a:prstGeom>
        <a:solidFill>
          <a:srgbClr val="FFFFCC"/>
        </a:solidFill>
        <a:ln w="12700" cmpd="sng">
          <a:solidFill>
            <a:srgbClr val="FF0000"/>
          </a:solidFill>
          <a:headEnd type="none"/>
          <a:tailEnd type="none"/>
        </a:ln>
      </xdr:spPr>
      <xdr:txBody>
        <a:bodyPr vertOverflow="clip" wrap="square"/>
        <a:p>
          <a:pPr algn="l">
            <a:defRPr/>
          </a:pPr>
          <a:r>
            <a:rPr lang="en-US" cap="none" sz="1200" b="0" i="0" u="none" baseline="0"/>
            <a:t>Celda que </a:t>
          </a:r>
          <a:r>
            <a:rPr lang="en-US" cap="none" sz="1200" b="1" i="0" u="none" baseline="0">
              <a:solidFill>
                <a:srgbClr val="0000FF"/>
              </a:solidFill>
            </a:rPr>
            <a:t>deseamos que cambie de valor </a:t>
          </a:r>
          <a:r>
            <a:rPr lang="en-US" cap="none" sz="1200" b="0" i="0" u="none" baseline="0"/>
            <a:t>(</a:t>
          </a:r>
          <a:r>
            <a:rPr lang="en-US" cap="none" sz="1200" b="0" i="0" u="none" baseline="0">
              <a:solidFill>
                <a:srgbClr val="FF0000"/>
              </a:solidFill>
            </a:rPr>
            <a:t>ratio Firmeza del 2001</a:t>
          </a:r>
          <a:r>
            <a:rPr lang="en-US" cap="none" sz="1200" b="0" i="0" u="none" baseline="0"/>
            <a:t>)</a:t>
          </a:r>
          <a:r>
            <a:rPr lang="en-US" cap="none" sz="1200" b="1" i="0" u="none" baseline="0">
              <a:solidFill>
                <a:srgbClr val="0000FF"/>
              </a:solidFill>
            </a:rPr>
            <a:t> </a:t>
          </a:r>
          <a:r>
            <a:rPr lang="en-US" cap="none" sz="1200" b="0" i="0" u="none" baseline="0"/>
            <a:t>y cuyo contenido siempre será una fórmula.</a:t>
          </a:r>
        </a:p>
      </xdr:txBody>
    </xdr:sp>
    <xdr:clientData/>
  </xdr:twoCellAnchor>
  <xdr:twoCellAnchor>
    <xdr:from>
      <xdr:col>6</xdr:col>
      <xdr:colOff>371475</xdr:colOff>
      <xdr:row>27</xdr:row>
      <xdr:rowOff>114300</xdr:rowOff>
    </xdr:from>
    <xdr:to>
      <xdr:col>8</xdr:col>
      <xdr:colOff>171450</xdr:colOff>
      <xdr:row>31</xdr:row>
      <xdr:rowOff>152400</xdr:rowOff>
    </xdr:to>
    <xdr:sp>
      <xdr:nvSpPr>
        <xdr:cNvPr id="20" name="AutoShape 21"/>
        <xdr:cNvSpPr>
          <a:spLocks/>
        </xdr:cNvSpPr>
      </xdr:nvSpPr>
      <xdr:spPr>
        <a:xfrm>
          <a:off x="5562600" y="5257800"/>
          <a:ext cx="1781175" cy="800100"/>
        </a:xfrm>
        <a:prstGeom prst="accentCallout2">
          <a:avLst>
            <a:gd name="adj1" fmla="val -261231"/>
            <a:gd name="adj2" fmla="val -84523"/>
            <a:gd name="adj3" fmla="val -169250"/>
            <a:gd name="adj4" fmla="val -35712"/>
            <a:gd name="adj5" fmla="val -54277"/>
            <a:gd name="adj6" fmla="val -35712"/>
            <a:gd name="adj7" fmla="val -62300"/>
            <a:gd name="adj8" fmla="val -3569"/>
          </a:avLst>
        </a:prstGeom>
        <a:solidFill>
          <a:srgbClr val="FFFFCC"/>
        </a:solidFill>
        <a:ln w="12700" cmpd="sng">
          <a:solidFill>
            <a:srgbClr val="FF0000"/>
          </a:solidFill>
          <a:headEnd type="none"/>
          <a:tailEnd type="none"/>
        </a:ln>
      </xdr:spPr>
      <xdr:txBody>
        <a:bodyPr vertOverflow="clip" wrap="square"/>
        <a:p>
          <a:pPr algn="l">
            <a:defRPr/>
          </a:pPr>
          <a:r>
            <a:rPr lang="en-US" cap="none" sz="1200" b="0" i="0" u="none" baseline="0"/>
            <a:t>Valor que </a:t>
          </a:r>
          <a:r>
            <a:rPr lang="en-US" cap="none" sz="1200" b="1" i="0" u="none" baseline="0">
              <a:solidFill>
                <a:srgbClr val="0000FF"/>
              </a:solidFill>
            </a:rPr>
            <a:t>deseamos que alcance </a:t>
          </a:r>
          <a:r>
            <a:rPr lang="en-US" cap="none" sz="1200" b="0" i="0" u="none" baseline="0"/>
            <a:t>(</a:t>
          </a:r>
          <a:r>
            <a:rPr lang="en-US" cap="none" sz="1200" b="0" i="0" u="none" baseline="0">
              <a:solidFill>
                <a:srgbClr val="FF0000"/>
              </a:solidFill>
            </a:rPr>
            <a:t>ratio Firmeza del 2001=2</a:t>
          </a:r>
          <a:r>
            <a:rPr lang="en-US" cap="none" sz="1200" b="0" i="0" u="none" baseline="0"/>
            <a:t>)</a:t>
          </a:r>
          <a:r>
            <a:rPr lang="en-US" cap="none" sz="1200" b="1" i="0" u="none" baseline="0">
              <a:solidFill>
                <a:srgbClr val="0000FF"/>
              </a:solidFill>
            </a:rPr>
            <a:t> </a:t>
          </a:r>
          <a:r>
            <a:rPr lang="en-US" cap="none" sz="1200" b="0" i="0" u="none" baseline="0"/>
            <a:t>y cuyo contenido siempre será un número.</a:t>
          </a:r>
        </a:p>
      </xdr:txBody>
    </xdr:sp>
    <xdr:clientData/>
  </xdr:twoCellAnchor>
  <xdr:twoCellAnchor>
    <xdr:from>
      <xdr:col>6</xdr:col>
      <xdr:colOff>419100</xdr:colOff>
      <xdr:row>33</xdr:row>
      <xdr:rowOff>0</xdr:rowOff>
    </xdr:from>
    <xdr:to>
      <xdr:col>8</xdr:col>
      <xdr:colOff>295275</xdr:colOff>
      <xdr:row>38</xdr:row>
      <xdr:rowOff>38100</xdr:rowOff>
    </xdr:to>
    <xdr:sp>
      <xdr:nvSpPr>
        <xdr:cNvPr id="21" name="AutoShape 22"/>
        <xdr:cNvSpPr>
          <a:spLocks/>
        </xdr:cNvSpPr>
      </xdr:nvSpPr>
      <xdr:spPr>
        <a:xfrm>
          <a:off x="5610225" y="6286500"/>
          <a:ext cx="1857375" cy="990600"/>
        </a:xfrm>
        <a:prstGeom prst="accentCallout2">
          <a:avLst>
            <a:gd name="adj1" fmla="val -259231"/>
            <a:gd name="adj2" fmla="val -160578"/>
            <a:gd name="adj3" fmla="val -167949"/>
            <a:gd name="adj4" fmla="val -38462"/>
            <a:gd name="adj5" fmla="val -54101"/>
            <a:gd name="adj6" fmla="val -38462"/>
            <a:gd name="adj7" fmla="val 17180"/>
            <a:gd name="adj8" fmla="val 2884"/>
          </a:avLst>
        </a:prstGeom>
        <a:solidFill>
          <a:srgbClr val="FFFFCC"/>
        </a:solidFill>
        <a:ln w="12700" cmpd="sng">
          <a:solidFill>
            <a:srgbClr val="FF0000"/>
          </a:solidFill>
          <a:headEnd type="none"/>
          <a:tailEnd type="none"/>
        </a:ln>
      </xdr:spPr>
      <xdr:txBody>
        <a:bodyPr vertOverflow="clip" wrap="square"/>
        <a:p>
          <a:pPr algn="l">
            <a:defRPr/>
          </a:pPr>
          <a:r>
            <a:rPr lang="en-US" cap="none" sz="1200" b="0" i="0" u="none" baseline="0"/>
            <a:t>Celda que </a:t>
          </a:r>
          <a:r>
            <a:rPr lang="en-US" cap="none" sz="1200" b="1" i="0" u="none" baseline="0">
              <a:solidFill>
                <a:srgbClr val="0000FF"/>
              </a:solidFill>
            </a:rPr>
            <a:t>debe cambiar</a:t>
          </a:r>
          <a:r>
            <a:rPr lang="en-US" cap="none" sz="1200" b="0" i="0" u="none" baseline="0"/>
            <a:t> (</a:t>
          </a:r>
          <a:r>
            <a:rPr lang="en-US" cap="none" sz="1200" b="0" i="0" u="none" baseline="0">
              <a:solidFill>
                <a:srgbClr val="FF0000"/>
              </a:solidFill>
            </a:rPr>
            <a:t>Exigible_LP</a:t>
          </a:r>
          <a:r>
            <a:rPr lang="en-US" cap="none" sz="1200" b="0" i="0" u="none" baseline="0"/>
            <a:t>) para conseguir el valor desado (</a:t>
          </a:r>
          <a:r>
            <a:rPr lang="en-US" cap="none" sz="1200" b="0" i="0" u="none" baseline="0">
              <a:solidFill>
                <a:srgbClr val="FF0000"/>
              </a:solidFill>
            </a:rPr>
            <a:t>ratio Firmeza del 2001=2</a:t>
          </a:r>
          <a:r>
            <a:rPr lang="en-US" cap="none" sz="1200" b="0" i="0" u="none" baseline="0"/>
            <a:t>)</a:t>
          </a:r>
          <a:r>
            <a:rPr lang="en-US" cap="none" sz="1200" b="1" i="0" u="none" baseline="0">
              <a:solidFill>
                <a:srgbClr val="0000FF"/>
              </a:solidFill>
            </a:rPr>
            <a:t> </a:t>
          </a:r>
          <a:r>
            <a:rPr lang="en-US" cap="none" sz="1200" b="0" i="0" u="none" baseline="0"/>
            <a:t>y cuyo contenido siempre será un número.</a:t>
          </a:r>
        </a:p>
      </xdr:txBody>
    </xdr:sp>
    <xdr:clientData/>
  </xdr:twoCellAnchor>
  <xdr:twoCellAnchor editAs="oneCell">
    <xdr:from>
      <xdr:col>1</xdr:col>
      <xdr:colOff>85725</xdr:colOff>
      <xdr:row>70</xdr:row>
      <xdr:rowOff>142875</xdr:rowOff>
    </xdr:from>
    <xdr:to>
      <xdr:col>6</xdr:col>
      <xdr:colOff>552450</xdr:colOff>
      <xdr:row>85</xdr:row>
      <xdr:rowOff>133350</xdr:rowOff>
    </xdr:to>
    <xdr:pic>
      <xdr:nvPicPr>
        <xdr:cNvPr id="22" name="Picture 23"/>
        <xdr:cNvPicPr preferRelativeResize="1">
          <a:picLocks noChangeAspect="1"/>
        </xdr:cNvPicPr>
      </xdr:nvPicPr>
      <xdr:blipFill>
        <a:blip r:embed="rId10"/>
        <a:stretch>
          <a:fillRect/>
        </a:stretch>
      </xdr:blipFill>
      <xdr:spPr>
        <a:xfrm>
          <a:off x="323850" y="13477875"/>
          <a:ext cx="5419725" cy="2847975"/>
        </a:xfrm>
        <a:prstGeom prst="rect">
          <a:avLst/>
        </a:prstGeom>
        <a:noFill/>
        <a:ln w="9525" cmpd="sng">
          <a:noFill/>
        </a:ln>
      </xdr:spPr>
    </xdr:pic>
    <xdr:clientData/>
  </xdr:twoCellAnchor>
  <xdr:twoCellAnchor>
    <xdr:from>
      <xdr:col>3</xdr:col>
      <xdr:colOff>57150</xdr:colOff>
      <xdr:row>44</xdr:row>
      <xdr:rowOff>47625</xdr:rowOff>
    </xdr:from>
    <xdr:to>
      <xdr:col>10</xdr:col>
      <xdr:colOff>800100</xdr:colOff>
      <xdr:row>50</xdr:row>
      <xdr:rowOff>76200</xdr:rowOff>
    </xdr:to>
    <xdr:grpSp>
      <xdr:nvGrpSpPr>
        <xdr:cNvPr id="23" name="Group 24"/>
        <xdr:cNvGrpSpPr>
          <a:grpSpLocks/>
        </xdr:cNvGrpSpPr>
      </xdr:nvGrpSpPr>
      <xdr:grpSpPr>
        <a:xfrm>
          <a:off x="2276475" y="8429625"/>
          <a:ext cx="7677150" cy="1171575"/>
          <a:chOff x="161" y="558"/>
          <a:chExt cx="799" cy="123"/>
        </a:xfrm>
        <a:solidFill>
          <a:srgbClr val="FFFFFF"/>
        </a:solidFill>
      </xdr:grpSpPr>
      <xdr:sp>
        <xdr:nvSpPr>
          <xdr:cNvPr id="24" name="AutoShape 25"/>
          <xdr:cNvSpPr>
            <a:spLocks/>
          </xdr:cNvSpPr>
        </xdr:nvSpPr>
        <xdr:spPr>
          <a:xfrm>
            <a:off x="688" y="558"/>
            <a:ext cx="272" cy="123"/>
          </a:xfrm>
          <a:prstGeom prst="accentCallout2">
            <a:avLst>
              <a:gd name="adj1" fmla="val -269851"/>
              <a:gd name="adj2" fmla="val -15041"/>
              <a:gd name="adj3" fmla="val -183453"/>
              <a:gd name="adj4" fmla="val -40245"/>
              <a:gd name="adj5" fmla="val -52939"/>
              <a:gd name="adj6" fmla="val -40245"/>
              <a:gd name="adj7" fmla="val -78310"/>
              <a:gd name="adj8" fmla="val -64634"/>
            </a:avLst>
          </a:prstGeom>
          <a:solidFill>
            <a:srgbClr val="FFFFCC"/>
          </a:solidFill>
          <a:ln w="12700" cmpd="sng">
            <a:solidFill>
              <a:srgbClr val="FF0000"/>
            </a:solidFill>
            <a:headEnd type="none"/>
            <a:tailEnd type="none"/>
          </a:ln>
        </xdr:spPr>
        <xdr:txBody>
          <a:bodyPr vertOverflow="clip" wrap="square"/>
          <a:p>
            <a:pPr algn="l">
              <a:defRPr/>
            </a:pPr>
            <a:r>
              <a:rPr lang="en-US" cap="none" sz="1200" b="0" i="0" u="none" baseline="0"/>
              <a:t>Para que el valor de la celda objetivo sea:
+ el máximo posible (</a:t>
            </a:r>
            <a:r>
              <a:rPr lang="en-US" cap="none" sz="1200" b="1" i="0" u="none" baseline="0">
                <a:solidFill>
                  <a:srgbClr val="0000FF"/>
                </a:solidFill>
              </a:rPr>
              <a:t>Max</a:t>
            </a:r>
            <a:r>
              <a:rPr lang="en-US" cap="none" sz="1200" b="0" i="0" u="none" baseline="0"/>
              <a:t>)
+ el mínimo posible </a:t>
            </a:r>
            <a:r>
              <a:rPr lang="en-US" cap="none" sz="1200" b="0" i="0" u="none" baseline="0">
                <a:solidFill>
                  <a:srgbClr val="0000FF"/>
                </a:solidFill>
              </a:rPr>
              <a:t>(</a:t>
            </a:r>
            <a:r>
              <a:rPr lang="en-US" cap="none" sz="1200" b="1" i="0" u="none" baseline="0">
                <a:solidFill>
                  <a:srgbClr val="0000FF"/>
                </a:solidFill>
              </a:rPr>
              <a:t>Min</a:t>
            </a:r>
            <a:r>
              <a:rPr lang="en-US" cap="none" sz="1200" b="0" i="0" u="none" baseline="0">
                <a:solidFill>
                  <a:srgbClr val="0000FF"/>
                </a:solidFill>
              </a:rPr>
              <a:t>)</a:t>
            </a:r>
            <a:r>
              <a:rPr lang="en-US" cap="none" sz="1200" b="0" i="0" u="none" baseline="0"/>
              <a:t>
+ un valor determinado (</a:t>
            </a:r>
            <a:r>
              <a:rPr lang="en-US" cap="none" sz="1200" b="1" i="0" u="none" baseline="0">
                <a:solidFill>
                  <a:srgbClr val="0000FF"/>
                </a:solidFill>
              </a:rPr>
              <a:t>Valores de</a:t>
            </a:r>
            <a:r>
              <a:rPr lang="en-US" cap="none" sz="1200" b="0" i="0" u="none" baseline="0"/>
              <a:t>). En este caso introducir el valor que se quiera obtener. </a:t>
            </a:r>
          </a:p>
        </xdr:txBody>
      </xdr:sp>
      <xdr:sp>
        <xdr:nvSpPr>
          <xdr:cNvPr id="25" name="Line 26"/>
          <xdr:cNvSpPr>
            <a:spLocks/>
          </xdr:cNvSpPr>
        </xdr:nvSpPr>
        <xdr:spPr>
          <a:xfrm flipH="1">
            <a:off x="161" y="569"/>
            <a:ext cx="173" cy="3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7"/>
          <xdr:cNvSpPr>
            <a:spLocks/>
          </xdr:cNvSpPr>
        </xdr:nvSpPr>
        <xdr:spPr>
          <a:xfrm flipH="1">
            <a:off x="263" y="570"/>
            <a:ext cx="71" cy="32"/>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209550</xdr:colOff>
      <xdr:row>51</xdr:row>
      <xdr:rowOff>76200</xdr:rowOff>
    </xdr:from>
    <xdr:to>
      <xdr:col>10</xdr:col>
      <xdr:colOff>161925</xdr:colOff>
      <xdr:row>55</xdr:row>
      <xdr:rowOff>123825</xdr:rowOff>
    </xdr:to>
    <xdr:sp>
      <xdr:nvSpPr>
        <xdr:cNvPr id="27" name="AutoShape 29"/>
        <xdr:cNvSpPr>
          <a:spLocks/>
        </xdr:cNvSpPr>
      </xdr:nvSpPr>
      <xdr:spPr>
        <a:xfrm>
          <a:off x="6391275" y="9791700"/>
          <a:ext cx="2924175" cy="809625"/>
        </a:xfrm>
        <a:prstGeom prst="accentCallout2">
          <a:avLst>
            <a:gd name="adj1" fmla="val -189087"/>
            <a:gd name="adj2" fmla="val -131175"/>
            <a:gd name="adj3" fmla="val -131106"/>
            <a:gd name="adj4" fmla="val -35884"/>
            <a:gd name="adj5" fmla="val -52606"/>
            <a:gd name="adj6" fmla="val -35884"/>
            <a:gd name="adj7" fmla="val 42180"/>
            <a:gd name="adj8" fmla="val -25296"/>
          </a:avLst>
        </a:prstGeom>
        <a:solidFill>
          <a:srgbClr val="FFFFCC"/>
        </a:solidFill>
        <a:ln w="12700" cmpd="sng">
          <a:solidFill>
            <a:srgbClr val="FF0000"/>
          </a:solidFill>
          <a:headEnd type="none"/>
          <a:tailEnd type="none"/>
        </a:ln>
      </xdr:spPr>
      <xdr:txBody>
        <a:bodyPr vertOverflow="clip" wrap="square"/>
        <a:p>
          <a:pPr algn="l">
            <a:defRPr/>
          </a:pPr>
          <a:r>
            <a:rPr lang="en-US" cap="none" sz="1200" b="0" i="0" u="none" baseline="0"/>
            <a:t>Celda o conjunto de celdas, con los </a:t>
          </a:r>
          <a:r>
            <a:rPr lang="en-US" cap="none" sz="1200" b="1" i="0" u="none" baseline="0">
              <a:solidFill>
                <a:srgbClr val="0000FF"/>
              </a:solidFill>
            </a:rPr>
            <a:t>datos  iniciales que deseamos que cambien</a:t>
          </a:r>
          <a:r>
            <a:rPr lang="en-US" cap="none" sz="1200" b="0" i="0" u="none" baseline="0"/>
            <a:t> para poder alcanzar este nuevo objetivo, y que han de estar directa o indirectamente relacionadas con él.</a:t>
          </a:r>
        </a:p>
      </xdr:txBody>
    </xdr:sp>
    <xdr:clientData/>
  </xdr:twoCellAnchor>
  <xdr:twoCellAnchor>
    <xdr:from>
      <xdr:col>7</xdr:col>
      <xdr:colOff>228600</xdr:colOff>
      <xdr:row>57</xdr:row>
      <xdr:rowOff>38100</xdr:rowOff>
    </xdr:from>
    <xdr:to>
      <xdr:col>10</xdr:col>
      <xdr:colOff>733425</xdr:colOff>
      <xdr:row>61</xdr:row>
      <xdr:rowOff>152400</xdr:rowOff>
    </xdr:to>
    <xdr:sp>
      <xdr:nvSpPr>
        <xdr:cNvPr id="28" name="AutoShape 30"/>
        <xdr:cNvSpPr>
          <a:spLocks/>
        </xdr:cNvSpPr>
      </xdr:nvSpPr>
      <xdr:spPr>
        <a:xfrm>
          <a:off x="6410325" y="10896600"/>
          <a:ext cx="3476625" cy="876300"/>
        </a:xfrm>
        <a:prstGeom prst="accentCallout2">
          <a:avLst>
            <a:gd name="adj1" fmla="val -163972"/>
            <a:gd name="adj2" fmla="val -190217"/>
            <a:gd name="adj3" fmla="val -116300"/>
            <a:gd name="adj4" fmla="val -36958"/>
            <a:gd name="adj5" fmla="val -52189"/>
            <a:gd name="adj6" fmla="val -36958"/>
            <a:gd name="adj7" fmla="val 88083"/>
            <a:gd name="adj8" fmla="val -41305"/>
          </a:avLst>
        </a:prstGeom>
        <a:solidFill>
          <a:srgbClr val="FFFFCC"/>
        </a:solidFill>
        <a:ln w="12700" cmpd="sng">
          <a:solidFill>
            <a:srgbClr val="FF0000"/>
          </a:solidFill>
          <a:headEnd type="none"/>
          <a:tailEnd type="none"/>
        </a:ln>
      </xdr:spPr>
      <xdr:txBody>
        <a:bodyPr vertOverflow="clip" wrap="square"/>
        <a:p>
          <a:pPr algn="l">
            <a:defRPr/>
          </a:pPr>
          <a:r>
            <a:rPr lang="en-US" cap="none" sz="1200" b="0" i="0" u="none" baseline="0"/>
            <a:t>Restricciones que deberán de estar situadas en una celda de la hoja o en un rango de la misma. Utilizar los botones </a:t>
          </a:r>
          <a:r>
            <a:rPr lang="en-US" cap="none" sz="1200" b="1" i="0" u="none" baseline="0">
              <a:solidFill>
                <a:srgbClr val="0000FF"/>
              </a:solidFill>
            </a:rPr>
            <a:t>Agregar, Cambiar o Eliminar </a:t>
          </a:r>
          <a:r>
            <a:rPr lang="en-US" cap="none" sz="1200" b="0" i="0" u="none" baseline="0"/>
            <a:t>para añadir nuevas, modificar o eliminar restricciones ya existentes.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N111"/>
  <sheetViews>
    <sheetView showGridLines="0" tabSelected="1" showOutlineSymbols="0" zoomScale="85" zoomScaleNormal="85" workbookViewId="0" topLeftCell="D1">
      <selection activeCell="A1" sqref="A1:IV1"/>
    </sheetView>
  </sheetViews>
  <sheetFormatPr defaultColWidth="11.6640625" defaultRowHeight="15"/>
  <cols>
    <col min="1" max="1" width="5.10546875" style="1" customWidth="1"/>
    <col min="2" max="3" width="3.6640625" style="1" customWidth="1"/>
    <col min="4" max="4" width="50.21484375" style="1" customWidth="1"/>
    <col min="5" max="6" width="15.77734375" style="1" customWidth="1"/>
    <col min="7" max="9" width="11.6640625" style="1" customWidth="1"/>
    <col min="10" max="10" width="54.10546875" style="1" bestFit="1" customWidth="1"/>
    <col min="11" max="11" width="10.10546875" style="1" bestFit="1" customWidth="1"/>
    <col min="12" max="13" width="11.6640625" style="1" customWidth="1"/>
    <col min="14" max="14" width="15.99609375" style="1" customWidth="1"/>
    <col min="15" max="16384" width="11.6640625" style="1" customWidth="1"/>
  </cols>
  <sheetData>
    <row r="1" spans="1:6" ht="16.5" thickBot="1">
      <c r="A1" s="123" t="s">
        <v>104</v>
      </c>
      <c r="B1" s="123"/>
      <c r="C1" s="123"/>
      <c r="E1" s="2" t="s">
        <v>124</v>
      </c>
      <c r="F1" s="3">
        <f ca="1">NOW()</f>
        <v>40636.85017048611</v>
      </c>
    </row>
    <row r="2" ht="15"/>
    <row r="3" spans="2:4" ht="16.5" thickBot="1">
      <c r="B3" s="4" t="s">
        <v>102</v>
      </c>
      <c r="C3" s="5"/>
      <c r="D3" s="5"/>
    </row>
    <row r="4" spans="2:12" ht="16.5" thickBot="1">
      <c r="B4" s="6"/>
      <c r="C4" s="7"/>
      <c r="D4" s="8" t="s">
        <v>34</v>
      </c>
      <c r="E4" s="9">
        <v>2000</v>
      </c>
      <c r="F4" s="9">
        <f>E4+1</f>
        <v>2001</v>
      </c>
      <c r="J4" s="10" t="s">
        <v>125</v>
      </c>
      <c r="K4" s="11" t="s">
        <v>121</v>
      </c>
      <c r="L4" s="12" t="s">
        <v>122</v>
      </c>
    </row>
    <row r="5" spans="2:12" ht="15.75" customHeight="1">
      <c r="B5" s="13" t="s">
        <v>0</v>
      </c>
      <c r="C5" s="14" t="s">
        <v>94</v>
      </c>
      <c r="D5" s="15"/>
      <c r="E5" s="95">
        <v>0</v>
      </c>
      <c r="F5" s="95">
        <v>0</v>
      </c>
      <c r="J5" s="16" t="str">
        <f aca="true" t="shared" si="0" ref="J5:J15">J21</f>
        <v>1. Liquidez </v>
      </c>
      <c r="K5" s="107">
        <v>1.8</v>
      </c>
      <c r="L5" s="108">
        <v>2.2</v>
      </c>
    </row>
    <row r="6" spans="2:12" ht="15.75">
      <c r="B6" s="17" t="s">
        <v>1</v>
      </c>
      <c r="C6" s="18" t="s">
        <v>7</v>
      </c>
      <c r="E6" s="19">
        <f>SUM(E7:E12)</f>
        <v>229604.61000000002</v>
      </c>
      <c r="F6" s="19">
        <f>SUM(F7:F12)</f>
        <v>234024.25</v>
      </c>
      <c r="J6" s="16" t="str">
        <f t="shared" si="0"/>
        <v>2. Liquidez inmediata </v>
      </c>
      <c r="K6" s="107">
        <v>0.75</v>
      </c>
      <c r="L6" s="108">
        <v>1</v>
      </c>
    </row>
    <row r="7" spans="2:12" ht="15.75">
      <c r="B7" s="20" t="s">
        <v>2</v>
      </c>
      <c r="C7" s="21" t="s">
        <v>8</v>
      </c>
      <c r="D7" s="1" t="s">
        <v>100</v>
      </c>
      <c r="E7" s="96">
        <v>0</v>
      </c>
      <c r="F7" s="96">
        <v>0</v>
      </c>
      <c r="J7" s="16" t="str">
        <f t="shared" si="0"/>
        <v>3. Tesorería </v>
      </c>
      <c r="K7" s="107">
        <v>0.1</v>
      </c>
      <c r="L7" s="108">
        <v>0.15</v>
      </c>
    </row>
    <row r="8" spans="2:12" ht="15.75">
      <c r="B8" s="20" t="s">
        <v>2</v>
      </c>
      <c r="C8" s="21" t="s">
        <v>9</v>
      </c>
      <c r="D8" s="22" t="s">
        <v>35</v>
      </c>
      <c r="E8" s="96">
        <v>101252.9</v>
      </c>
      <c r="F8" s="96">
        <v>111319.89</v>
      </c>
      <c r="J8" s="16" t="str">
        <f t="shared" si="0"/>
        <v>4. Garantía</v>
      </c>
      <c r="K8" s="107">
        <v>1.8</v>
      </c>
      <c r="L8" s="108">
        <v>2</v>
      </c>
    </row>
    <row r="9" spans="2:12" ht="15.75">
      <c r="B9" s="20" t="s">
        <v>2</v>
      </c>
      <c r="C9" s="21" t="s">
        <v>10</v>
      </c>
      <c r="D9" s="1" t="s">
        <v>36</v>
      </c>
      <c r="E9" s="96">
        <v>120350.74</v>
      </c>
      <c r="F9" s="96">
        <v>114703.39</v>
      </c>
      <c r="J9" s="16" t="str">
        <f t="shared" si="0"/>
        <v>5. Firmeza</v>
      </c>
      <c r="K9" s="107">
        <v>1.8</v>
      </c>
      <c r="L9" s="108">
        <v>2</v>
      </c>
    </row>
    <row r="10" spans="2:12" ht="15.75">
      <c r="B10" s="20" t="s">
        <v>2</v>
      </c>
      <c r="C10" s="21" t="s">
        <v>11</v>
      </c>
      <c r="D10" s="1" t="s">
        <v>37</v>
      </c>
      <c r="E10" s="96">
        <v>8000.97</v>
      </c>
      <c r="F10" s="96">
        <v>8000.97</v>
      </c>
      <c r="J10" s="16" t="str">
        <f t="shared" si="0"/>
        <v>6.1. Endeudamiento general</v>
      </c>
      <c r="K10" s="107">
        <v>0.5</v>
      </c>
      <c r="L10" s="108">
        <v>0.75</v>
      </c>
    </row>
    <row r="11" spans="2:12" ht="15.75">
      <c r="B11" s="20" t="s">
        <v>2</v>
      </c>
      <c r="C11" s="21" t="s">
        <v>12</v>
      </c>
      <c r="D11" s="1" t="s">
        <v>38</v>
      </c>
      <c r="E11" s="96">
        <v>0</v>
      </c>
      <c r="F11" s="96">
        <v>0</v>
      </c>
      <c r="J11" s="16" t="str">
        <f t="shared" si="0"/>
        <v>6.2. Endeudamiento a corto plazo</v>
      </c>
      <c r="K11" s="107">
        <v>0.15</v>
      </c>
      <c r="L11" s="108">
        <v>0.25</v>
      </c>
    </row>
    <row r="12" spans="2:14" ht="15.75">
      <c r="B12" s="20" t="s">
        <v>2</v>
      </c>
      <c r="C12" s="21" t="s">
        <v>13</v>
      </c>
      <c r="D12" s="1" t="s">
        <v>81</v>
      </c>
      <c r="E12" s="96">
        <v>0</v>
      </c>
      <c r="F12" s="96">
        <v>0</v>
      </c>
      <c r="J12" s="16" t="str">
        <f t="shared" si="0"/>
        <v>6.3. Endeudamiento a largo plazo</v>
      </c>
      <c r="K12" s="107">
        <v>0.35</v>
      </c>
      <c r="L12" s="108">
        <v>0.5</v>
      </c>
      <c r="N12" s="111"/>
    </row>
    <row r="13" spans="2:14" ht="15.75">
      <c r="B13" s="17" t="s">
        <v>3</v>
      </c>
      <c r="C13" s="18" t="s">
        <v>14</v>
      </c>
      <c r="E13" s="97">
        <v>12579.82</v>
      </c>
      <c r="F13" s="97">
        <v>8865.33</v>
      </c>
      <c r="J13" s="16" t="str">
        <f t="shared" si="0"/>
        <v>6.4. Autonomía financiera</v>
      </c>
      <c r="K13" s="107">
        <v>0.35</v>
      </c>
      <c r="L13" s="108">
        <v>1</v>
      </c>
      <c r="N13" s="111"/>
    </row>
    <row r="14" spans="2:14" ht="15.75">
      <c r="B14" s="17" t="s">
        <v>4</v>
      </c>
      <c r="C14" s="18" t="s">
        <v>15</v>
      </c>
      <c r="E14" s="19">
        <f>SUM(E15:E21)</f>
        <v>244936.43</v>
      </c>
      <c r="F14" s="19">
        <f>SUM(F15:F21)</f>
        <v>213924.65</v>
      </c>
      <c r="J14" s="16" t="str">
        <f t="shared" si="0"/>
        <v>7. Inmovilizado explotación / Gastos personal</v>
      </c>
      <c r="K14" s="107">
        <v>0.5</v>
      </c>
      <c r="L14" s="108">
        <v>0.75</v>
      </c>
      <c r="N14" s="112"/>
    </row>
    <row r="15" spans="2:12" ht="16.5" thickBot="1">
      <c r="B15" s="20" t="s">
        <v>2</v>
      </c>
      <c r="C15" s="21" t="s">
        <v>8</v>
      </c>
      <c r="D15" s="1" t="s">
        <v>39</v>
      </c>
      <c r="E15" s="96">
        <v>0</v>
      </c>
      <c r="F15" s="96">
        <v>0</v>
      </c>
      <c r="J15" s="23" t="str">
        <f t="shared" si="0"/>
        <v>8. Dotación amortización / Inmovilizado explotación</v>
      </c>
      <c r="K15" s="109">
        <v>0.1</v>
      </c>
      <c r="L15" s="110">
        <v>0.2</v>
      </c>
    </row>
    <row r="16" spans="2:13" ht="15.75">
      <c r="B16" s="20" t="s">
        <v>2</v>
      </c>
      <c r="C16" s="21" t="s">
        <v>9</v>
      </c>
      <c r="D16" s="1" t="s">
        <v>40</v>
      </c>
      <c r="E16" s="96">
        <v>86935.05</v>
      </c>
      <c r="F16" s="96">
        <v>83740.32</v>
      </c>
      <c r="H16" s="24"/>
      <c r="J16" s="122" t="s">
        <v>123</v>
      </c>
      <c r="K16" s="122"/>
      <c r="L16" s="122"/>
      <c r="M16" s="122"/>
    </row>
    <row r="17" spans="2:7" ht="15">
      <c r="B17" s="20" t="s">
        <v>2</v>
      </c>
      <c r="C17" s="21" t="s">
        <v>10</v>
      </c>
      <c r="D17" s="1" t="s">
        <v>41</v>
      </c>
      <c r="E17" s="96">
        <v>103989.14</v>
      </c>
      <c r="F17" s="96">
        <v>107199.15</v>
      </c>
      <c r="G17" s="94"/>
    </row>
    <row r="18" spans="2:6" ht="15">
      <c r="B18" s="20" t="s">
        <v>2</v>
      </c>
      <c r="C18" s="21" t="s">
        <v>11</v>
      </c>
      <c r="D18" s="1" t="s">
        <v>42</v>
      </c>
      <c r="E18" s="96">
        <v>0</v>
      </c>
      <c r="F18" s="96">
        <v>0</v>
      </c>
    </row>
    <row r="19" spans="2:13" ht="18.75" thickBot="1">
      <c r="B19" s="20" t="s">
        <v>2</v>
      </c>
      <c r="C19" s="21" t="s">
        <v>12</v>
      </c>
      <c r="D19" s="1" t="s">
        <v>43</v>
      </c>
      <c r="E19" s="96">
        <v>0</v>
      </c>
      <c r="F19" s="96">
        <v>0</v>
      </c>
      <c r="H19" s="25"/>
      <c r="J19" s="26" t="str">
        <f>"ANÁLISIS DE RATIOS FINANCIEROS DE"&amp;MID('Ratios Financieros'!B3,18,80)</f>
        <v>ANÁLISIS DE RATIOS FINANCIEROS DE "INGESA"</v>
      </c>
      <c r="K19" s="27"/>
      <c r="M19" s="28"/>
    </row>
    <row r="20" spans="2:14" ht="16.5" thickBot="1">
      <c r="B20" s="20" t="s">
        <v>2</v>
      </c>
      <c r="C20" s="21" t="s">
        <v>13</v>
      </c>
      <c r="D20" s="1" t="s">
        <v>44</v>
      </c>
      <c r="E20" s="96">
        <v>54012.24</v>
      </c>
      <c r="F20" s="96">
        <v>22985.18</v>
      </c>
      <c r="H20" s="25"/>
      <c r="J20" s="10" t="s">
        <v>101</v>
      </c>
      <c r="K20" s="29">
        <f>'Ratios Financieros'!E4</f>
        <v>2000</v>
      </c>
      <c r="L20" s="118">
        <f>'Ratios Financieros'!F4</f>
        <v>2001</v>
      </c>
      <c r="M20" s="30" t="s">
        <v>103</v>
      </c>
      <c r="N20" s="119" t="str">
        <f>"Diagnóstico "&amp;F4</f>
        <v>Diagnóstico 2001</v>
      </c>
    </row>
    <row r="21" spans="2:14" ht="16.5" thickBot="1">
      <c r="B21" s="20" t="s">
        <v>2</v>
      </c>
      <c r="C21" s="21" t="s">
        <v>16</v>
      </c>
      <c r="D21" s="1" t="s">
        <v>45</v>
      </c>
      <c r="E21" s="96">
        <v>0</v>
      </c>
      <c r="F21" s="96">
        <v>0</v>
      </c>
      <c r="J21" s="31" t="s">
        <v>118</v>
      </c>
      <c r="K21" s="32">
        <f>IF('Ratios Financieros'!E38=0,0,'Ratios Financieros'!E14/'Ratios Financieros'!E38)</f>
        <v>1.9516293402354483</v>
      </c>
      <c r="L21" s="113">
        <f>IF('Ratios Financieros'!F38=0,0,'Ratios Financieros'!F14/'Ratios Financieros'!F38)</f>
        <v>3.265011292676442</v>
      </c>
      <c r="M21" s="120" t="str">
        <f>IF(L21&gt;=K21,IF(L21=K21,"=","­"),"¯")</f>
        <v>­</v>
      </c>
      <c r="N21" s="33" t="str">
        <f aca="true" t="shared" si="1" ref="N21:N31">IF(L21&lt;K5,"Bajo",IF(L21&gt;L5,"Alto","Normal"))</f>
        <v>Alto</v>
      </c>
    </row>
    <row r="22" spans="2:14" ht="16.5" thickBot="1">
      <c r="B22" s="34"/>
      <c r="D22" s="35" t="s">
        <v>46</v>
      </c>
      <c r="E22" s="36">
        <f>E5+E6+E13+E14</f>
        <v>487120.86</v>
      </c>
      <c r="F22" s="36">
        <f>F5+F6+F13+F14</f>
        <v>456814.23</v>
      </c>
      <c r="J22" s="37" t="s">
        <v>119</v>
      </c>
      <c r="K22" s="38">
        <f>IF('Ratios Financieros'!E38=0,0,('Ratios Financieros'!E14-'Ratios Financieros'!E16)/'Ratios Financieros'!E38)</f>
        <v>1.258939427694322</v>
      </c>
      <c r="L22" s="114">
        <f>IF('Ratios Financieros'!F38=0,0,('Ratios Financieros'!F14-'Ratios Financieros'!F16)/'Ratios Financieros'!F38)</f>
        <v>1.9869300128784435</v>
      </c>
      <c r="M22" s="120" t="str">
        <f aca="true" t="shared" si="2" ref="M22:M31">IF(L22&gt;=K22,IF(L22=K22,"=","­"),"¯")</f>
        <v>­</v>
      </c>
      <c r="N22" s="33" t="str">
        <f t="shared" si="1"/>
        <v>Alto</v>
      </c>
    </row>
    <row r="23" spans="2:14" ht="15.75">
      <c r="B23" s="15"/>
      <c r="C23" s="15"/>
      <c r="D23" s="15"/>
      <c r="E23" s="24">
        <f>IF(OR(E40&lt;&gt;E22,F40&lt;&gt;F22),"ERROR: BALANCE DESCUADRADO","")</f>
      </c>
      <c r="F23" s="39"/>
      <c r="J23" s="37" t="s">
        <v>120</v>
      </c>
      <c r="K23" s="40">
        <f>IF('Ratios Financieros'!E38=0,0,'Ratios Financieros'!E20/'Ratios Financieros'!E38)</f>
        <v>0.4303642064017945</v>
      </c>
      <c r="L23" s="115">
        <f>IF('Ratios Financieros'!F38=0,0,'Ratios Financieros'!F20/'Ratios Financieros'!F38)</f>
        <v>0.3508098401198773</v>
      </c>
      <c r="M23" s="120" t="str">
        <f t="shared" si="2"/>
        <v>¯</v>
      </c>
      <c r="N23" s="33" t="str">
        <f t="shared" si="1"/>
        <v>Alto</v>
      </c>
    </row>
    <row r="24" spans="10:14" ht="16.5" thickBot="1">
      <c r="J24" s="41" t="s">
        <v>110</v>
      </c>
      <c r="K24" s="40">
        <f>IF(SUM('Ratios Financieros'!E37:E38)=0,0,('Ratios Financieros'!E22-'Ratios Financieros'!E7-'Ratios Financieros'!E13)/SUM('Ratios Financieros'!E37:E38))</f>
        <v>1.5511298734197903</v>
      </c>
      <c r="L24" s="115">
        <f>IF(SUM('Ratios Financieros'!F37:F38)=0,0,('Ratios Financieros'!F22-'Ratios Financieros'!F7-'Ratios Financieros'!F13)/SUM('Ratios Financieros'!F37:F38))</f>
        <v>1.8808459834654778</v>
      </c>
      <c r="M24" s="120" t="str">
        <f t="shared" si="2"/>
        <v>­</v>
      </c>
      <c r="N24" s="33" t="str">
        <f t="shared" si="1"/>
        <v>Normal</v>
      </c>
    </row>
    <row r="25" spans="2:14" ht="16.5" thickBot="1">
      <c r="B25" s="6"/>
      <c r="C25" s="7"/>
      <c r="D25" s="8" t="s">
        <v>47</v>
      </c>
      <c r="E25" s="42">
        <f>E4</f>
        <v>2000</v>
      </c>
      <c r="F25" s="9">
        <f>F4</f>
        <v>2001</v>
      </c>
      <c r="J25" s="41" t="s">
        <v>111</v>
      </c>
      <c r="K25" s="40">
        <f>IF('Ratios Financieros'!E37=0,0,SUM('Ratios Financieros'!E8:E10)/'Ratios Financieros'!E37)</f>
        <v>1.272548683154709</v>
      </c>
      <c r="L25" s="115">
        <f>IF('Ratios Financieros'!F37=0,0,SUM('Ratios Financieros'!F8:F10)/'Ratios Financieros'!F37)</f>
        <v>1.3555371836871866</v>
      </c>
      <c r="M25" s="120" t="str">
        <f t="shared" si="2"/>
        <v>­</v>
      </c>
      <c r="N25" s="33" t="str">
        <f t="shared" si="1"/>
        <v>Bajo</v>
      </c>
    </row>
    <row r="26" spans="2:14" ht="15.75">
      <c r="B26" s="13" t="s">
        <v>0</v>
      </c>
      <c r="C26" s="14" t="s">
        <v>17</v>
      </c>
      <c r="D26" s="15"/>
      <c r="E26" s="43">
        <f>SUM(E27:E34)</f>
        <v>177206.65</v>
      </c>
      <c r="F26" s="44">
        <f>SUM(F27:F34)</f>
        <v>214669</v>
      </c>
      <c r="J26" s="45" t="s">
        <v>112</v>
      </c>
      <c r="K26" s="40">
        <f>IF('Ratios Financieros'!E40=0,0,SUM('Ratios Financieros'!E37:E38)/'Ratios Financieros'!E40)</f>
        <v>0.6280422891353904</v>
      </c>
      <c r="L26" s="115">
        <f>IF('Ratios Financieros'!F40=0,0,SUM('Ratios Financieros'!F37:F38)/'Ratios Financieros'!F40)</f>
        <v>0.5213574892358322</v>
      </c>
      <c r="M26" s="120" t="str">
        <f t="shared" si="2"/>
        <v>¯</v>
      </c>
      <c r="N26" s="33" t="str">
        <f t="shared" si="1"/>
        <v>Normal</v>
      </c>
    </row>
    <row r="27" spans="2:14" ht="15.75">
      <c r="B27" s="20" t="s">
        <v>2</v>
      </c>
      <c r="C27" s="21" t="s">
        <v>8</v>
      </c>
      <c r="D27" s="46" t="s">
        <v>48</v>
      </c>
      <c r="E27" s="98">
        <v>7512.65</v>
      </c>
      <c r="F27" s="96">
        <v>7512.65</v>
      </c>
      <c r="J27" s="45" t="s">
        <v>113</v>
      </c>
      <c r="K27" s="40">
        <f>IF('Ratios Financieros'!E40=0,0,'Ratios Financieros'!E38/'Ratios Financieros'!E40)</f>
        <v>0.2576435753541739</v>
      </c>
      <c r="L27" s="115">
        <f>IF('Ratios Financieros'!F40=0,0,'Ratios Financieros'!F38/'Ratios Financieros'!F40)</f>
        <v>0.14342885071684391</v>
      </c>
      <c r="M27" s="120" t="str">
        <f t="shared" si="2"/>
        <v>¯</v>
      </c>
      <c r="N27" s="33" t="str">
        <f t="shared" si="1"/>
        <v>Bajo</v>
      </c>
    </row>
    <row r="28" spans="2:14" ht="15.75">
      <c r="B28" s="20" t="s">
        <v>2</v>
      </c>
      <c r="C28" s="21" t="s">
        <v>9</v>
      </c>
      <c r="D28" s="46" t="s">
        <v>49</v>
      </c>
      <c r="E28" s="98">
        <v>0</v>
      </c>
      <c r="F28" s="96">
        <v>0</v>
      </c>
      <c r="J28" s="45" t="s">
        <v>114</v>
      </c>
      <c r="K28" s="40">
        <f>IF('Ratios Financieros'!E40=0,0,'Ratios Financieros'!E37/'Ratios Financieros'!E40)</f>
        <v>0.37039871378121647</v>
      </c>
      <c r="L28" s="115">
        <f>IF('Ratios Financieros'!F40=0,0,'Ratios Financieros'!F37/'Ratios Financieros'!F40)</f>
        <v>0.37792863851898834</v>
      </c>
      <c r="M28" s="120" t="str">
        <f t="shared" si="2"/>
        <v>­</v>
      </c>
      <c r="N28" s="33" t="str">
        <f t="shared" si="1"/>
        <v>Normal</v>
      </c>
    </row>
    <row r="29" spans="2:14" ht="15.75">
      <c r="B29" s="20" t="s">
        <v>2</v>
      </c>
      <c r="C29" s="21" t="s">
        <v>10</v>
      </c>
      <c r="D29" s="46" t="s">
        <v>50</v>
      </c>
      <c r="E29" s="98">
        <v>0</v>
      </c>
      <c r="F29" s="96">
        <v>0</v>
      </c>
      <c r="J29" s="41" t="s">
        <v>115</v>
      </c>
      <c r="K29" s="40">
        <f>IF(SUM('Ratios Financieros'!E37:E38)=0,0,'Ratios Financieros'!E26/SUM('Ratios Financieros'!E37:E38))</f>
        <v>0.5792344716563294</v>
      </c>
      <c r="L29" s="115">
        <f>IF(SUM('Ratios Financieros'!F37:F38)=0,0,'Ratios Financieros'!F26/SUM('Ratios Financieros'!F37:F38))</f>
        <v>0.9013513068668115</v>
      </c>
      <c r="M29" s="120" t="str">
        <f t="shared" si="2"/>
        <v>­</v>
      </c>
      <c r="N29" s="33" t="str">
        <f t="shared" si="1"/>
        <v>Normal</v>
      </c>
    </row>
    <row r="30" spans="2:14" ht="15.75">
      <c r="B30" s="20" t="s">
        <v>2</v>
      </c>
      <c r="C30" s="21" t="s">
        <v>11</v>
      </c>
      <c r="D30" s="46" t="s">
        <v>51</v>
      </c>
      <c r="E30" s="98">
        <v>113970.43</v>
      </c>
      <c r="F30" s="96">
        <v>169693.99</v>
      </c>
      <c r="J30" s="16" t="s">
        <v>116</v>
      </c>
      <c r="K30" s="40">
        <f>IF('Ratios Financieros'!E47=0,0,SUM('Ratios Financieros'!E8:E9)/'Ratios Financieros'!E47)</f>
        <v>0.5513352892477353</v>
      </c>
      <c r="L30" s="115">
        <f>IF('Ratios Financieros'!F47=0,0,SUM('Ratios Financieros'!F8:F9)/'Ratios Financieros'!F47)</f>
        <v>0.3856013607528169</v>
      </c>
      <c r="M30" s="120" t="str">
        <f t="shared" si="2"/>
        <v>¯</v>
      </c>
      <c r="N30" s="33" t="str">
        <f t="shared" si="1"/>
        <v>Bajo</v>
      </c>
    </row>
    <row r="31" spans="2:14" ht="16.5" thickBot="1">
      <c r="B31" s="20" t="s">
        <v>2</v>
      </c>
      <c r="C31" s="21" t="s">
        <v>12</v>
      </c>
      <c r="D31" s="46" t="s">
        <v>52</v>
      </c>
      <c r="E31" s="98">
        <v>0</v>
      </c>
      <c r="F31" s="96">
        <v>0</v>
      </c>
      <c r="J31" s="47" t="s">
        <v>117</v>
      </c>
      <c r="K31" s="48">
        <f>IF(SUM('Ratios Financieros'!E8:E9)=0,0,'Ratios Financieros'!E50/SUM('Ratios Financieros'!E8:E9))</f>
        <v>0.16910656341204502</v>
      </c>
      <c r="L31" s="116">
        <f>IF(SUM('Ratios Financieros'!F8:F9)=0,0,'Ratios Financieros'!F50/SUM('Ratios Financieros'!F8:F9))</f>
        <v>0.2137114371581547</v>
      </c>
      <c r="M31" s="121" t="str">
        <f t="shared" si="2"/>
        <v>­</v>
      </c>
      <c r="N31" s="49" t="str">
        <f t="shared" si="1"/>
        <v>Alto</v>
      </c>
    </row>
    <row r="32" spans="2:13" ht="15">
      <c r="B32" s="20" t="s">
        <v>2</v>
      </c>
      <c r="C32" s="21" t="s">
        <v>13</v>
      </c>
      <c r="D32" s="46" t="s">
        <v>53</v>
      </c>
      <c r="E32" s="98">
        <v>55723.57</v>
      </c>
      <c r="F32" s="96">
        <v>37462.36</v>
      </c>
      <c r="J32" s="50"/>
      <c r="K32" s="50"/>
      <c r="L32" s="50"/>
      <c r="M32" s="117"/>
    </row>
    <row r="33" spans="2:13" ht="15">
      <c r="B33" s="20" t="s">
        <v>2</v>
      </c>
      <c r="C33" s="21" t="s">
        <v>16</v>
      </c>
      <c r="D33" s="22" t="s">
        <v>82</v>
      </c>
      <c r="E33" s="98">
        <v>0</v>
      </c>
      <c r="F33" s="96">
        <v>0</v>
      </c>
      <c r="J33" s="51"/>
      <c r="K33" s="50"/>
      <c r="L33" s="50"/>
      <c r="M33" s="50"/>
    </row>
    <row r="34" spans="2:13" ht="15">
      <c r="B34" s="20" t="s">
        <v>2</v>
      </c>
      <c r="C34" s="21" t="s">
        <v>18</v>
      </c>
      <c r="D34" s="22" t="s">
        <v>83</v>
      </c>
      <c r="E34" s="99">
        <v>0</v>
      </c>
      <c r="F34" s="100">
        <v>0</v>
      </c>
      <c r="J34" s="50"/>
      <c r="K34" s="50"/>
      <c r="L34" s="50"/>
      <c r="M34" s="50"/>
    </row>
    <row r="35" spans="2:13" ht="15.75">
      <c r="B35" s="17" t="s">
        <v>1</v>
      </c>
      <c r="C35" s="18" t="s">
        <v>19</v>
      </c>
      <c r="D35" s="46"/>
      <c r="E35" s="101">
        <v>3981.71</v>
      </c>
      <c r="F35" s="97">
        <v>3981.71</v>
      </c>
      <c r="J35" s="50"/>
      <c r="K35" s="50"/>
      <c r="L35" s="50"/>
      <c r="M35" s="50"/>
    </row>
    <row r="36" spans="2:13" ht="15.75">
      <c r="B36" s="17" t="s">
        <v>3</v>
      </c>
      <c r="C36" s="18" t="s">
        <v>20</v>
      </c>
      <c r="D36" s="46"/>
      <c r="E36" s="101">
        <v>0</v>
      </c>
      <c r="F36" s="97">
        <v>0</v>
      </c>
      <c r="J36" s="50"/>
      <c r="K36" s="50"/>
      <c r="L36" s="50"/>
      <c r="M36" s="50"/>
    </row>
    <row r="37" spans="2:13" ht="15.75">
      <c r="B37" s="17" t="s">
        <v>4</v>
      </c>
      <c r="C37" s="18" t="s">
        <v>21</v>
      </c>
      <c r="D37" s="46"/>
      <c r="E37" s="101">
        <v>180428.94</v>
      </c>
      <c r="F37" s="97">
        <v>172643.18</v>
      </c>
      <c r="H37" s="94"/>
      <c r="J37" s="50"/>
      <c r="K37" s="50"/>
      <c r="L37" s="50"/>
      <c r="M37" s="50"/>
    </row>
    <row r="38" spans="2:13" ht="15.75">
      <c r="B38" s="17" t="s">
        <v>5</v>
      </c>
      <c r="C38" s="18" t="s">
        <v>22</v>
      </c>
      <c r="D38" s="46"/>
      <c r="E38" s="101">
        <v>125503.56</v>
      </c>
      <c r="F38" s="97">
        <v>65520.34</v>
      </c>
      <c r="G38" s="46"/>
      <c r="J38" s="50"/>
      <c r="K38" s="50"/>
      <c r="L38" s="50"/>
      <c r="M38" s="50"/>
    </row>
    <row r="39" spans="2:13" ht="16.5" thickBot="1">
      <c r="B39" s="17" t="s">
        <v>6</v>
      </c>
      <c r="C39" s="18" t="s">
        <v>77</v>
      </c>
      <c r="D39" s="46"/>
      <c r="E39" s="101">
        <v>0</v>
      </c>
      <c r="F39" s="97">
        <v>0</v>
      </c>
      <c r="J39" s="50"/>
      <c r="K39" s="50"/>
      <c r="L39" s="50"/>
      <c r="M39" s="50"/>
    </row>
    <row r="40" spans="2:13" ht="16.5" thickBot="1">
      <c r="B40" s="34"/>
      <c r="C40" s="46"/>
      <c r="D40" s="35" t="s">
        <v>54</v>
      </c>
      <c r="E40" s="52">
        <f>E26+E35+E36+E37+E38+E39</f>
        <v>487120.86</v>
      </c>
      <c r="F40" s="36">
        <f>F26+F35+F36+F37+F38+F39</f>
        <v>456814.23</v>
      </c>
      <c r="J40" s="50"/>
      <c r="K40" s="50"/>
      <c r="L40" s="50"/>
      <c r="M40" s="50"/>
    </row>
    <row r="41" spans="2:13" ht="15.75">
      <c r="B41" s="15"/>
      <c r="C41" s="15"/>
      <c r="D41" s="15"/>
      <c r="E41" s="24">
        <f>E23</f>
      </c>
      <c r="F41" s="39"/>
      <c r="H41" s="94"/>
      <c r="J41" s="50"/>
      <c r="K41" s="50"/>
      <c r="L41" s="50"/>
      <c r="M41" s="50"/>
    </row>
    <row r="42" spans="10:13" ht="15">
      <c r="J42" s="50"/>
      <c r="K42" s="50"/>
      <c r="L42" s="50"/>
      <c r="M42" s="50"/>
    </row>
    <row r="43" spans="2:13" ht="16.5" thickBot="1">
      <c r="B43" s="4" t="str">
        <f>"CUENTA DE PÉRDIDAS Y GANANCIAS ABREVIADA"&amp;MID(B3,18,80)</f>
        <v>CUENTA DE PÉRDIDAS Y GANANCIAS ABREVIADA "INGESA"</v>
      </c>
      <c r="C43" s="53"/>
      <c r="D43" s="53"/>
      <c r="E43" s="53"/>
      <c r="F43" s="53"/>
      <c r="J43" s="50"/>
      <c r="K43" s="50"/>
      <c r="L43" s="50"/>
      <c r="M43" s="50"/>
    </row>
    <row r="44" spans="2:13" ht="16.5" thickBot="1">
      <c r="B44" s="54"/>
      <c r="C44" s="55"/>
      <c r="D44" s="56" t="s">
        <v>55</v>
      </c>
      <c r="E44" s="57">
        <f>E4</f>
        <v>2000</v>
      </c>
      <c r="F44" s="9">
        <f>F4</f>
        <v>2001</v>
      </c>
      <c r="J44" s="50"/>
      <c r="K44" s="50"/>
      <c r="L44" s="50"/>
      <c r="M44" s="50"/>
    </row>
    <row r="45" spans="2:13" ht="15.75">
      <c r="B45" s="58" t="s">
        <v>0</v>
      </c>
      <c r="C45" s="59" t="s">
        <v>78</v>
      </c>
      <c r="D45" s="60"/>
      <c r="E45" s="61">
        <f>SUM(E46:E52)-E47+SUM(E55:E60)+SUM(E63:E67)+SUM(E70:E71)</f>
        <v>1499624.5899999999</v>
      </c>
      <c r="F45" s="44">
        <f>SUM(F46:F52)-F47+SUM(F55:F60)+SUM(F63:F67)+SUM(F70:F71)</f>
        <v>1871925.9599999997</v>
      </c>
      <c r="J45" s="50"/>
      <c r="K45" s="50"/>
      <c r="L45" s="50"/>
      <c r="M45" s="50"/>
    </row>
    <row r="46" spans="2:13" ht="15">
      <c r="B46" s="62" t="s">
        <v>2</v>
      </c>
      <c r="C46" s="63"/>
      <c r="D46" s="63" t="s">
        <v>56</v>
      </c>
      <c r="E46" s="102">
        <v>803640.38</v>
      </c>
      <c r="F46" s="96">
        <v>870002.84</v>
      </c>
      <c r="J46" s="50"/>
      <c r="K46" s="50"/>
      <c r="L46" s="50"/>
      <c r="M46" s="50"/>
    </row>
    <row r="47" spans="2:13" ht="15">
      <c r="B47" s="62" t="s">
        <v>2</v>
      </c>
      <c r="C47" s="63"/>
      <c r="D47" s="63" t="s">
        <v>57</v>
      </c>
      <c r="E47" s="103">
        <v>401939.88</v>
      </c>
      <c r="F47" s="104">
        <v>586157.89</v>
      </c>
      <c r="J47" s="50"/>
      <c r="K47" s="50"/>
      <c r="L47" s="50"/>
      <c r="M47" s="50"/>
    </row>
    <row r="48" spans="2:13" ht="15">
      <c r="B48" s="62" t="s">
        <v>2</v>
      </c>
      <c r="C48" s="63"/>
      <c r="D48" s="64" t="s">
        <v>58</v>
      </c>
      <c r="E48" s="102">
        <v>322629.92</v>
      </c>
      <c r="F48" s="96">
        <v>471138.5</v>
      </c>
      <c r="J48" s="50"/>
      <c r="K48" s="50"/>
      <c r="L48" s="50"/>
      <c r="M48" s="50"/>
    </row>
    <row r="49" spans="2:13" ht="15">
      <c r="B49" s="62" t="s">
        <v>2</v>
      </c>
      <c r="C49" s="63"/>
      <c r="D49" s="64" t="s">
        <v>59</v>
      </c>
      <c r="E49" s="102">
        <v>79309.96</v>
      </c>
      <c r="F49" s="96">
        <v>115019.38</v>
      </c>
      <c r="J49" s="50"/>
      <c r="K49" s="50"/>
      <c r="L49" s="50"/>
      <c r="M49" s="50"/>
    </row>
    <row r="50" spans="2:13" ht="15">
      <c r="B50" s="62" t="s">
        <v>2</v>
      </c>
      <c r="C50" s="63"/>
      <c r="D50" s="64" t="s">
        <v>84</v>
      </c>
      <c r="E50" s="102">
        <v>37474.63</v>
      </c>
      <c r="F50" s="96">
        <v>48303.76</v>
      </c>
      <c r="J50" s="50"/>
      <c r="K50" s="50"/>
      <c r="L50" s="50"/>
      <c r="M50" s="50"/>
    </row>
    <row r="51" spans="2:13" ht="15">
      <c r="B51" s="62" t="s">
        <v>2</v>
      </c>
      <c r="C51" s="63"/>
      <c r="D51" s="64" t="s">
        <v>85</v>
      </c>
      <c r="E51" s="102">
        <v>0</v>
      </c>
      <c r="F51" s="96">
        <v>0</v>
      </c>
      <c r="J51" s="50"/>
      <c r="K51" s="50"/>
      <c r="L51" s="50"/>
      <c r="M51" s="50"/>
    </row>
    <row r="52" spans="2:13" ht="15.75" thickBot="1">
      <c r="B52" s="62" t="s">
        <v>2</v>
      </c>
      <c r="C52" s="63"/>
      <c r="D52" s="63" t="s">
        <v>60</v>
      </c>
      <c r="E52" s="102">
        <v>220307.53</v>
      </c>
      <c r="F52" s="96">
        <v>318692.02</v>
      </c>
      <c r="J52" s="50"/>
      <c r="K52" s="50"/>
      <c r="L52" s="50"/>
      <c r="M52" s="50"/>
    </row>
    <row r="53" spans="2:13" ht="16.5" thickBot="1">
      <c r="B53" s="62" t="s">
        <v>2</v>
      </c>
      <c r="C53" s="65" t="s">
        <v>23</v>
      </c>
      <c r="D53" s="63"/>
      <c r="E53" s="61">
        <f>IF((E77-SUM(E46:E52)+E47)&gt;0,E77-SUM(E46:E52)+E47,0)</f>
        <v>19718.61000000022</v>
      </c>
      <c r="F53" s="44">
        <f>IF((F77-SUM(F46:F52)+F47)&gt;0,F77-SUM(F46:F52)+F47,0)</f>
        <v>0</v>
      </c>
      <c r="J53" s="50"/>
      <c r="K53" s="50"/>
      <c r="L53" s="50"/>
      <c r="M53" s="50"/>
    </row>
    <row r="54" spans="2:13" ht="15">
      <c r="B54" s="62" t="s">
        <v>2</v>
      </c>
      <c r="C54" s="63"/>
      <c r="D54" s="63" t="s">
        <v>95</v>
      </c>
      <c r="E54" s="66">
        <f>SUM(E55:E58)</f>
        <v>12697.94</v>
      </c>
      <c r="F54" s="67">
        <f>SUM(F55:F58)</f>
        <v>16794.07</v>
      </c>
      <c r="J54" s="50"/>
      <c r="K54" s="50"/>
      <c r="L54" s="50"/>
      <c r="M54" s="50"/>
    </row>
    <row r="55" spans="2:13" ht="15">
      <c r="B55" s="62" t="s">
        <v>2</v>
      </c>
      <c r="C55" s="63"/>
      <c r="D55" s="63" t="s">
        <v>61</v>
      </c>
      <c r="E55" s="102">
        <v>0</v>
      </c>
      <c r="F55" s="96">
        <v>0</v>
      </c>
      <c r="J55" s="50"/>
      <c r="K55" s="50"/>
      <c r="L55" s="50"/>
      <c r="M55" s="50"/>
    </row>
    <row r="56" spans="2:13" ht="15">
      <c r="B56" s="62" t="s">
        <v>2</v>
      </c>
      <c r="C56" s="63"/>
      <c r="D56" s="63" t="s">
        <v>62</v>
      </c>
      <c r="E56" s="102">
        <v>0</v>
      </c>
      <c r="F56" s="96">
        <v>0</v>
      </c>
      <c r="J56" s="50"/>
      <c r="K56" s="50"/>
      <c r="L56" s="50"/>
      <c r="M56" s="50"/>
    </row>
    <row r="57" spans="2:13" ht="15">
      <c r="B57" s="62" t="s">
        <v>2</v>
      </c>
      <c r="C57" s="63"/>
      <c r="D57" s="63" t="s">
        <v>63</v>
      </c>
      <c r="E57" s="102">
        <v>12697.94</v>
      </c>
      <c r="F57" s="96">
        <v>16794.07</v>
      </c>
      <c r="J57" s="50"/>
      <c r="K57" s="50"/>
      <c r="L57" s="50"/>
      <c r="M57" s="50"/>
    </row>
    <row r="58" spans="2:13" ht="15">
      <c r="B58" s="62" t="s">
        <v>2</v>
      </c>
      <c r="C58" s="63"/>
      <c r="D58" s="64" t="s">
        <v>86</v>
      </c>
      <c r="E58" s="102">
        <v>0</v>
      </c>
      <c r="F58" s="96">
        <v>0</v>
      </c>
      <c r="J58" s="50"/>
      <c r="K58" s="50"/>
      <c r="L58" s="50"/>
      <c r="M58" s="50"/>
    </row>
    <row r="59" spans="2:13" ht="15">
      <c r="B59" s="62" t="s">
        <v>2</v>
      </c>
      <c r="C59" s="63"/>
      <c r="D59" s="64" t="s">
        <v>87</v>
      </c>
      <c r="E59" s="102">
        <v>0</v>
      </c>
      <c r="F59" s="96">
        <v>0</v>
      </c>
      <c r="J59" s="50"/>
      <c r="K59" s="50"/>
      <c r="L59" s="50"/>
      <c r="M59" s="50"/>
    </row>
    <row r="60" spans="2:13" ht="15.75" thickBot="1">
      <c r="B60" s="62" t="s">
        <v>2</v>
      </c>
      <c r="C60" s="63"/>
      <c r="D60" s="63" t="s">
        <v>64</v>
      </c>
      <c r="E60" s="102">
        <v>0</v>
      </c>
      <c r="F60" s="96">
        <v>0</v>
      </c>
      <c r="J60" s="50"/>
      <c r="K60" s="50"/>
      <c r="L60" s="50"/>
      <c r="M60" s="50"/>
    </row>
    <row r="61" spans="2:13" ht="16.5" thickBot="1">
      <c r="B61" s="62" t="s">
        <v>2</v>
      </c>
      <c r="C61" s="65" t="s">
        <v>24</v>
      </c>
      <c r="D61" s="63"/>
      <c r="E61" s="61">
        <f>IF((SUM(E82:E86)-SUM(E55:E60))&gt;0,SUM(E82:E86)-SUM(E55:E60),0)</f>
        <v>0</v>
      </c>
      <c r="F61" s="44">
        <f>IF((SUM(F82:F86)-SUM(F55:F60))&gt;0,SUM(F82:F86)-SUM(F55:F60),0)</f>
        <v>0</v>
      </c>
      <c r="J61" s="50"/>
      <c r="K61" s="50"/>
      <c r="L61" s="50"/>
      <c r="M61" s="50"/>
    </row>
    <row r="62" spans="2:13" ht="16.5" thickBot="1">
      <c r="B62" s="62" t="s">
        <v>2</v>
      </c>
      <c r="C62" s="65" t="s">
        <v>25</v>
      </c>
      <c r="D62" s="63"/>
      <c r="E62" s="61">
        <f>IF((E53+E61-E80-E87)&gt;0,E53+E61-E80-E87,0)</f>
        <v>7032.330000000218</v>
      </c>
      <c r="F62" s="44">
        <f>IF((F53+F61-F80-F87)&gt;0,F53+F61-F80-F87,0)</f>
        <v>0</v>
      </c>
      <c r="J62" s="50"/>
      <c r="K62" s="50"/>
      <c r="L62" s="50"/>
      <c r="M62" s="50"/>
    </row>
    <row r="63" spans="2:13" ht="15">
      <c r="B63" s="62" t="s">
        <v>2</v>
      </c>
      <c r="C63" s="63"/>
      <c r="D63" s="63" t="s">
        <v>97</v>
      </c>
      <c r="E63" s="105">
        <v>0</v>
      </c>
      <c r="F63" s="106">
        <v>0</v>
      </c>
      <c r="J63" s="50"/>
      <c r="K63" s="50"/>
      <c r="L63" s="50"/>
      <c r="M63" s="50"/>
    </row>
    <row r="64" spans="2:13" ht="15">
      <c r="B64" s="62" t="s">
        <v>2</v>
      </c>
      <c r="C64" s="63"/>
      <c r="D64" s="63" t="s">
        <v>96</v>
      </c>
      <c r="E64" s="102">
        <v>431.03</v>
      </c>
      <c r="F64" s="96">
        <v>0</v>
      </c>
      <c r="J64" s="50"/>
      <c r="K64" s="50"/>
      <c r="L64" s="50"/>
      <c r="M64" s="50"/>
    </row>
    <row r="65" spans="2:13" ht="15">
      <c r="B65" s="62" t="s">
        <v>2</v>
      </c>
      <c r="C65" s="63"/>
      <c r="D65" s="63" t="s">
        <v>98</v>
      </c>
      <c r="E65" s="102">
        <v>0</v>
      </c>
      <c r="F65" s="96">
        <v>0</v>
      </c>
      <c r="L65" s="50"/>
      <c r="M65" s="50"/>
    </row>
    <row r="66" spans="2:13" ht="15">
      <c r="B66" s="62" t="s">
        <v>2</v>
      </c>
      <c r="C66" s="63"/>
      <c r="D66" s="63" t="s">
        <v>65</v>
      </c>
      <c r="E66" s="102">
        <v>0</v>
      </c>
      <c r="F66" s="96">
        <v>0</v>
      </c>
      <c r="L66" s="50"/>
      <c r="M66" s="50"/>
    </row>
    <row r="67" spans="2:13" ht="16.5" thickBot="1">
      <c r="B67" s="62" t="s">
        <v>2</v>
      </c>
      <c r="C67" s="63"/>
      <c r="D67" s="63" t="s">
        <v>99</v>
      </c>
      <c r="E67" s="102">
        <v>0</v>
      </c>
      <c r="F67" s="96">
        <v>15920.09</v>
      </c>
      <c r="J67" s="4" t="str">
        <f>'Ratios Financieros'!B3</f>
        <v>BALANCE ABREVIADO "INGESA"</v>
      </c>
      <c r="K67" s="28"/>
      <c r="L67" s="50"/>
      <c r="M67" s="50"/>
    </row>
    <row r="68" spans="2:13" ht="16.5" thickBot="1">
      <c r="B68" s="62" t="s">
        <v>2</v>
      </c>
      <c r="C68" s="65" t="s">
        <v>26</v>
      </c>
      <c r="D68" s="63"/>
      <c r="E68" s="61">
        <f>IF((SUM(E89:E93)-SUM(E63:E67))&gt;0,SUM(E89:E93)-SUM(E63:E67),0)</f>
        <v>71824.44</v>
      </c>
      <c r="F68" s="44">
        <f>IF((SUM(F89:F93)-SUM(F63:F67))&gt;0,SUM(F89:F93)-SUM(F63:F67),0)</f>
        <v>91594.97</v>
      </c>
      <c r="J68" s="68" t="s">
        <v>34</v>
      </c>
      <c r="K68" s="69">
        <f>'Ratios Financieros'!L20</f>
        <v>2001</v>
      </c>
      <c r="L68" s="50"/>
      <c r="M68" s="50"/>
    </row>
    <row r="69" spans="2:13" ht="16.5" thickBot="1">
      <c r="B69" s="62" t="s">
        <v>2</v>
      </c>
      <c r="C69" s="65" t="s">
        <v>27</v>
      </c>
      <c r="D69" s="63"/>
      <c r="E69" s="61">
        <f>IF((E62+E68-E88-E94)&gt;0,E62+E68-E88-E94,0)</f>
        <v>78856.77000000022</v>
      </c>
      <c r="F69" s="44">
        <f>IF((F62+F68-F88-F94)&gt;0,F62+F68-F88-F94,0)</f>
        <v>53517.66000000035</v>
      </c>
      <c r="J69" s="70" t="s">
        <v>105</v>
      </c>
      <c r="K69" s="71">
        <f>'Ratios Financieros'!F5+'Ratios Financieros'!F6+'Ratios Financieros'!F13</f>
        <v>242889.58</v>
      </c>
      <c r="L69" s="50"/>
      <c r="M69" s="50"/>
    </row>
    <row r="70" spans="2:13" ht="15.75" thickBot="1">
      <c r="B70" s="62" t="s">
        <v>2</v>
      </c>
      <c r="C70" s="63"/>
      <c r="D70" s="63" t="s">
        <v>66</v>
      </c>
      <c r="E70" s="105">
        <v>23133.2</v>
      </c>
      <c r="F70" s="106">
        <v>16055.3</v>
      </c>
      <c r="J70" s="72" t="s">
        <v>15</v>
      </c>
      <c r="K70" s="73">
        <f>'Ratios Financieros'!F14</f>
        <v>213924.65</v>
      </c>
      <c r="L70" s="50"/>
      <c r="M70" s="50"/>
    </row>
    <row r="71" spans="2:13" ht="16.5" thickBot="1">
      <c r="B71" s="62" t="s">
        <v>2</v>
      </c>
      <c r="C71" s="63"/>
      <c r="D71" s="63" t="s">
        <v>67</v>
      </c>
      <c r="E71" s="102">
        <v>0</v>
      </c>
      <c r="F71" s="96">
        <v>0</v>
      </c>
      <c r="J71" s="74" t="s">
        <v>106</v>
      </c>
      <c r="K71" s="75">
        <f>SUM(K69:K70)</f>
        <v>456814.23</v>
      </c>
      <c r="L71" s="50"/>
      <c r="M71" s="50"/>
    </row>
    <row r="72" spans="2:13" ht="16.5" thickBot="1">
      <c r="B72" s="76" t="s">
        <v>2</v>
      </c>
      <c r="C72" s="77" t="s">
        <v>28</v>
      </c>
      <c r="D72" s="78"/>
      <c r="E72" s="79">
        <f>IF((E69-E95-E70-E71)&gt;0,E69-E95-E70-E71,0)</f>
        <v>55723.570000000225</v>
      </c>
      <c r="F72" s="80">
        <f>IF((F69-F95-F70-F71)&gt;0,F69-F95-F70-F71,0)</f>
        <v>37462.36000000035</v>
      </c>
      <c r="J72" s="81"/>
      <c r="K72" s="82"/>
      <c r="L72" s="50"/>
      <c r="M72" s="50"/>
    </row>
    <row r="73" spans="2:13" ht="16.5" thickBot="1">
      <c r="B73" s="39"/>
      <c r="C73" s="39"/>
      <c r="D73" s="39"/>
      <c r="E73" s="39"/>
      <c r="F73" s="39"/>
      <c r="J73" s="83" t="s">
        <v>47</v>
      </c>
      <c r="K73" s="9">
        <f>K68</f>
        <v>2001</v>
      </c>
      <c r="L73" s="50"/>
      <c r="M73" s="50"/>
    </row>
    <row r="74" spans="2:13" ht="15.75" thickBot="1">
      <c r="B74" s="46"/>
      <c r="C74" s="46"/>
      <c r="D74" s="46"/>
      <c r="J74" s="84" t="s">
        <v>107</v>
      </c>
      <c r="K74" s="71">
        <f>'Ratios Financieros'!F26+SUM('Ratios Financieros'!F35:F37)</f>
        <v>391293.89</v>
      </c>
      <c r="L74" s="50"/>
      <c r="M74" s="50"/>
    </row>
    <row r="75" spans="2:13" ht="16.5" thickBot="1">
      <c r="B75" s="85"/>
      <c r="C75" s="86"/>
      <c r="D75" s="56" t="s">
        <v>68</v>
      </c>
      <c r="E75" s="57">
        <f>E4</f>
        <v>2000</v>
      </c>
      <c r="F75" s="9">
        <f>F4</f>
        <v>2001</v>
      </c>
      <c r="J75" s="87" t="s">
        <v>108</v>
      </c>
      <c r="K75" s="73">
        <f>SUM('Ratios Financieros'!F38:F39)</f>
        <v>65520.34</v>
      </c>
      <c r="L75" s="50"/>
      <c r="M75" s="50"/>
    </row>
    <row r="76" spans="2:13" ht="16.5" thickBot="1">
      <c r="B76" s="58" t="s">
        <v>1</v>
      </c>
      <c r="C76" s="59" t="s">
        <v>29</v>
      </c>
      <c r="D76" s="88"/>
      <c r="E76" s="66">
        <f>SUM(E78:E79)+SUM(E82:E86)+SUM(E89:E93)</f>
        <v>1555348.16</v>
      </c>
      <c r="F76" s="67">
        <f>SUM(F78:F79)+SUM(F82:F86)+SUM(F89:F93)</f>
        <v>1909388.3199999998</v>
      </c>
      <c r="J76" s="89" t="s">
        <v>109</v>
      </c>
      <c r="K76" s="90">
        <f>SUM(K74:K75)</f>
        <v>456814.23</v>
      </c>
      <c r="L76" s="50"/>
      <c r="M76" s="50"/>
    </row>
    <row r="77" spans="2:13" ht="15">
      <c r="B77" s="62" t="s">
        <v>2</v>
      </c>
      <c r="C77" s="63"/>
      <c r="D77" s="63" t="s">
        <v>69</v>
      </c>
      <c r="E77" s="91">
        <f>E78+E79</f>
        <v>1483081.03</v>
      </c>
      <c r="F77" s="92">
        <f>F78+F79</f>
        <v>1799649.88</v>
      </c>
      <c r="J77" s="50"/>
      <c r="K77" s="50"/>
      <c r="L77" s="50"/>
      <c r="M77" s="50"/>
    </row>
    <row r="78" spans="2:13" ht="15">
      <c r="B78" s="62" t="s">
        <v>2</v>
      </c>
      <c r="C78" s="63"/>
      <c r="D78" s="64" t="s">
        <v>88</v>
      </c>
      <c r="E78" s="102">
        <v>1481867.19</v>
      </c>
      <c r="F78" s="96">
        <v>1799649.88</v>
      </c>
      <c r="J78" s="50"/>
      <c r="K78" s="50"/>
      <c r="L78" s="50"/>
      <c r="M78" s="50"/>
    </row>
    <row r="79" spans="2:13" ht="15.75" thickBot="1">
      <c r="B79" s="62" t="s">
        <v>2</v>
      </c>
      <c r="C79" s="63"/>
      <c r="D79" s="64" t="s">
        <v>70</v>
      </c>
      <c r="E79" s="102">
        <v>1213.84</v>
      </c>
      <c r="F79" s="96">
        <v>0</v>
      </c>
      <c r="J79" s="50"/>
      <c r="K79" s="50"/>
      <c r="L79" s="50"/>
      <c r="M79" s="50"/>
    </row>
    <row r="80" spans="2:13" ht="16.5" thickBot="1">
      <c r="B80" s="62" t="s">
        <v>2</v>
      </c>
      <c r="C80" s="65" t="s">
        <v>30</v>
      </c>
      <c r="D80" s="63"/>
      <c r="E80" s="61">
        <f>IF((SUM(E46:E52)-E47-E77)&gt;0,SUM(E46:E52)-E47-E77,0)</f>
        <v>0</v>
      </c>
      <c r="F80" s="44">
        <f>IF((SUM(F46:F52)-F47-F77)&gt;0,SUM(F46:F52)-F47-F77,0)</f>
        <v>23506.619999999646</v>
      </c>
      <c r="J80" s="50"/>
      <c r="K80" s="50"/>
      <c r="L80" s="50"/>
      <c r="M80" s="50"/>
    </row>
    <row r="81" spans="2:13" ht="15">
      <c r="B81" s="62" t="s">
        <v>2</v>
      </c>
      <c r="C81" s="63"/>
      <c r="D81" s="63" t="s">
        <v>71</v>
      </c>
      <c r="E81" s="66">
        <f>SUM(E82:E85)</f>
        <v>11.66</v>
      </c>
      <c r="F81" s="67">
        <f>SUM(F82:F85)</f>
        <v>2223.38</v>
      </c>
      <c r="J81" s="50"/>
      <c r="K81" s="50"/>
      <c r="L81" s="50"/>
      <c r="M81" s="50"/>
    </row>
    <row r="82" spans="2:13" ht="15">
      <c r="B82" s="62" t="s">
        <v>2</v>
      </c>
      <c r="C82" s="63"/>
      <c r="D82" s="64" t="s">
        <v>72</v>
      </c>
      <c r="E82" s="102">
        <v>0</v>
      </c>
      <c r="F82" s="96">
        <v>0</v>
      </c>
      <c r="J82" s="50"/>
      <c r="K82" s="50"/>
      <c r="L82" s="50"/>
      <c r="M82" s="50"/>
    </row>
    <row r="83" spans="2:13" ht="15">
      <c r="B83" s="62" t="s">
        <v>2</v>
      </c>
      <c r="C83" s="63"/>
      <c r="D83" s="64" t="s">
        <v>73</v>
      </c>
      <c r="E83" s="102">
        <v>0</v>
      </c>
      <c r="F83" s="96">
        <v>0</v>
      </c>
      <c r="J83" s="50"/>
      <c r="K83" s="50"/>
      <c r="L83" s="50"/>
      <c r="M83" s="50"/>
    </row>
    <row r="84" spans="2:13" ht="15">
      <c r="B84" s="62" t="s">
        <v>2</v>
      </c>
      <c r="C84" s="63"/>
      <c r="D84" s="64" t="s">
        <v>74</v>
      </c>
      <c r="E84" s="102">
        <v>11.66</v>
      </c>
      <c r="F84" s="96">
        <v>2223.38</v>
      </c>
      <c r="J84" s="50"/>
      <c r="K84" s="50"/>
      <c r="L84" s="50"/>
      <c r="M84" s="50"/>
    </row>
    <row r="85" spans="2:13" ht="15">
      <c r="B85" s="62" t="s">
        <v>2</v>
      </c>
      <c r="C85" s="63"/>
      <c r="D85" s="64" t="s">
        <v>89</v>
      </c>
      <c r="E85" s="102">
        <v>0</v>
      </c>
      <c r="F85" s="96">
        <v>0</v>
      </c>
      <c r="J85" s="50"/>
      <c r="K85" s="50"/>
      <c r="L85" s="50"/>
      <c r="M85" s="50"/>
    </row>
    <row r="86" spans="2:13" ht="15.75" thickBot="1">
      <c r="B86" s="62" t="s">
        <v>2</v>
      </c>
      <c r="C86" s="63"/>
      <c r="D86" s="63" t="s">
        <v>75</v>
      </c>
      <c r="E86" s="102">
        <v>0</v>
      </c>
      <c r="F86" s="96">
        <v>0</v>
      </c>
      <c r="J86" s="50"/>
      <c r="K86" s="50"/>
      <c r="L86" s="50"/>
      <c r="M86" s="50"/>
    </row>
    <row r="87" spans="2:13" ht="16.5" thickBot="1">
      <c r="B87" s="62" t="s">
        <v>2</v>
      </c>
      <c r="C87" s="65" t="s">
        <v>31</v>
      </c>
      <c r="D87" s="63"/>
      <c r="E87" s="61">
        <f>IF((SUM(E55:E60)-SUM(E82:E86))&gt;0,SUM(E55:E60)-SUM(E82:E86),0)</f>
        <v>12686.28</v>
      </c>
      <c r="F87" s="44">
        <f>IF((SUM(F55:F60)-SUM(F82:F86))&gt;0,SUM(F55:F60)-SUM(F82:F86),0)</f>
        <v>14570.689999999999</v>
      </c>
      <c r="J87" s="50"/>
      <c r="K87" s="50"/>
      <c r="L87" s="50"/>
      <c r="M87" s="50"/>
    </row>
    <row r="88" spans="2:13" ht="16.5" thickBot="1">
      <c r="B88" s="62" t="s">
        <v>2</v>
      </c>
      <c r="C88" s="65" t="s">
        <v>79</v>
      </c>
      <c r="D88" s="63"/>
      <c r="E88" s="61">
        <f>IF((E53+E61-E80-E87)&lt;0,-(E53+E61-E80-E87),0)</f>
        <v>0</v>
      </c>
      <c r="F88" s="44">
        <f>IF((F53+F61-F80-F87)&lt;0,-(F53+F61-F80-F87),0)</f>
        <v>38077.30999999965</v>
      </c>
      <c r="J88" s="50"/>
      <c r="K88" s="50"/>
      <c r="L88" s="50"/>
      <c r="M88" s="50"/>
    </row>
    <row r="89" spans="2:13" ht="15">
      <c r="B89" s="62" t="s">
        <v>2</v>
      </c>
      <c r="C89" s="63"/>
      <c r="D89" s="64" t="s">
        <v>90</v>
      </c>
      <c r="E89" s="105">
        <v>0</v>
      </c>
      <c r="F89" s="106">
        <v>0</v>
      </c>
      <c r="J89" s="50"/>
      <c r="K89" s="50"/>
      <c r="L89" s="50"/>
      <c r="M89" s="50"/>
    </row>
    <row r="90" spans="2:13" ht="15">
      <c r="B90" s="62" t="s">
        <v>2</v>
      </c>
      <c r="C90" s="63"/>
      <c r="D90" s="64" t="s">
        <v>91</v>
      </c>
      <c r="E90" s="102">
        <v>0</v>
      </c>
      <c r="F90" s="96">
        <v>0</v>
      </c>
      <c r="J90" s="50"/>
      <c r="K90" s="50"/>
      <c r="L90" s="50"/>
      <c r="M90" s="50"/>
    </row>
    <row r="91" spans="2:13" ht="15">
      <c r="B91" s="62" t="s">
        <v>2</v>
      </c>
      <c r="C91" s="63"/>
      <c r="D91" s="64" t="s">
        <v>92</v>
      </c>
      <c r="E91" s="102">
        <v>1577.66</v>
      </c>
      <c r="F91" s="96">
        <v>0</v>
      </c>
      <c r="J91" s="50"/>
      <c r="K91" s="50"/>
      <c r="L91" s="50"/>
      <c r="M91" s="50"/>
    </row>
    <row r="92" spans="2:13" ht="15">
      <c r="B92" s="62" t="s">
        <v>2</v>
      </c>
      <c r="C92" s="63"/>
      <c r="D92" s="63" t="s">
        <v>76</v>
      </c>
      <c r="E92" s="102">
        <v>0</v>
      </c>
      <c r="F92" s="96">
        <v>0</v>
      </c>
      <c r="J92" s="50"/>
      <c r="K92" s="50"/>
      <c r="L92" s="50"/>
      <c r="M92" s="50"/>
    </row>
    <row r="93" spans="2:13" ht="15.75" thickBot="1">
      <c r="B93" s="62" t="s">
        <v>2</v>
      </c>
      <c r="C93" s="63"/>
      <c r="D93" s="64" t="s">
        <v>93</v>
      </c>
      <c r="E93" s="102">
        <v>70677.81</v>
      </c>
      <c r="F93" s="96">
        <v>107515.06</v>
      </c>
      <c r="J93" s="50"/>
      <c r="K93" s="50"/>
      <c r="L93" s="50"/>
      <c r="M93" s="50"/>
    </row>
    <row r="94" spans="2:13" ht="16.5" thickBot="1">
      <c r="B94" s="62" t="s">
        <v>2</v>
      </c>
      <c r="C94" s="65" t="s">
        <v>32</v>
      </c>
      <c r="D94" s="63"/>
      <c r="E94" s="61">
        <f>IF((SUM(E63:E67)-SUM(E89:E93))&gt;0,SUM(E63:E67)-SUM(E89:E93),0)</f>
        <v>0</v>
      </c>
      <c r="F94" s="44">
        <f>IF((SUM(F63:F67)-SUM(F89:F93))&gt;0,SUM(F63:F67)-SUM(F89:F93),0)</f>
        <v>0</v>
      </c>
      <c r="J94" s="50"/>
      <c r="K94" s="50"/>
      <c r="L94" s="50"/>
      <c r="M94" s="50"/>
    </row>
    <row r="95" spans="2:13" ht="16.5" thickBot="1">
      <c r="B95" s="62" t="s">
        <v>2</v>
      </c>
      <c r="C95" s="65" t="s">
        <v>33</v>
      </c>
      <c r="D95" s="63"/>
      <c r="E95" s="61">
        <f>IF((E88+E94-E62-E68)&gt;0,E88+E94-E62-E68,0)</f>
        <v>0</v>
      </c>
      <c r="F95" s="44">
        <f>IF((F88+F94-F62-F68)&gt;0,F88+F94-F62-F68,0)</f>
        <v>0</v>
      </c>
      <c r="J95" s="50"/>
      <c r="K95" s="50"/>
      <c r="L95" s="50"/>
      <c r="M95" s="50"/>
    </row>
    <row r="96" spans="2:13" ht="16.5" thickBot="1">
      <c r="B96" s="76" t="s">
        <v>2</v>
      </c>
      <c r="C96" s="77" t="s">
        <v>80</v>
      </c>
      <c r="D96" s="78"/>
      <c r="E96" s="79">
        <f>IF((E95-E69+E70+E71)&gt;0,E95-E69+E70+E71,0)</f>
        <v>0</v>
      </c>
      <c r="F96" s="80">
        <f>IF((F95-F69+F70+F71)&gt;0,F95-F69+F70+F71,0)</f>
        <v>0</v>
      </c>
      <c r="J96" s="50"/>
      <c r="K96" s="50"/>
      <c r="L96" s="50"/>
      <c r="M96" s="50"/>
    </row>
    <row r="97" spans="2:13" ht="15">
      <c r="B97" s="39"/>
      <c r="C97" s="39"/>
      <c r="D97" s="39"/>
      <c r="E97" s="39"/>
      <c r="J97" s="50"/>
      <c r="K97" s="50"/>
      <c r="L97" s="50"/>
      <c r="M97" s="50"/>
    </row>
    <row r="98" spans="10:13" ht="15">
      <c r="J98" s="50"/>
      <c r="K98" s="50"/>
      <c r="L98" s="50"/>
      <c r="M98" s="50"/>
    </row>
    <row r="99" spans="10:13" ht="15">
      <c r="J99" s="50"/>
      <c r="K99" s="50"/>
      <c r="L99" s="50"/>
      <c r="M99" s="50"/>
    </row>
    <row r="100" spans="10:13" ht="15">
      <c r="J100" s="50"/>
      <c r="K100" s="50"/>
      <c r="L100" s="50"/>
      <c r="M100" s="50"/>
    </row>
    <row r="101" spans="10:13" ht="15">
      <c r="J101" s="50"/>
      <c r="K101" s="50"/>
      <c r="L101" s="50"/>
      <c r="M101" s="50"/>
    </row>
    <row r="102" spans="10:13" ht="15">
      <c r="J102" s="50"/>
      <c r="K102" s="50"/>
      <c r="L102" s="50"/>
      <c r="M102" s="50"/>
    </row>
    <row r="103" spans="10:13" ht="15">
      <c r="J103" s="50"/>
      <c r="K103" s="50"/>
      <c r="L103" s="50"/>
      <c r="M103" s="50"/>
    </row>
    <row r="104" spans="10:13" ht="15">
      <c r="J104" s="50"/>
      <c r="K104" s="50"/>
      <c r="L104" s="50"/>
      <c r="M104" s="50"/>
    </row>
    <row r="105" spans="10:13" ht="15">
      <c r="J105" s="50"/>
      <c r="K105" s="50"/>
      <c r="L105" s="50"/>
      <c r="M105" s="50"/>
    </row>
    <row r="106" ht="15"/>
    <row r="107" ht="15"/>
    <row r="108" ht="15"/>
    <row r="111" spans="2:4" ht="15">
      <c r="B111" s="93"/>
      <c r="C111" s="93"/>
      <c r="D111" s="93"/>
    </row>
  </sheetData>
  <sheetProtection password="D32E" sheet="1" objects="1" scenarios="1" formatColumns="0" formatRows="0"/>
  <mergeCells count="2">
    <mergeCell ref="J16:M16"/>
    <mergeCell ref="A1:C1"/>
  </mergeCells>
  <conditionalFormatting sqref="N21:N31">
    <cfRule type="cellIs" priority="1" dxfId="0" operator="equal" stopIfTrue="1">
      <formula>"Normal"</formula>
    </cfRule>
    <cfRule type="cellIs" priority="2" dxfId="1" operator="equal" stopIfTrue="1">
      <formula>"Alta"</formula>
    </cfRule>
    <cfRule type="cellIs" priority="3" dxfId="2" operator="equal" stopIfTrue="1">
      <formula>"Bajo"</formula>
    </cfRule>
  </conditionalFormatting>
  <conditionalFormatting sqref="M21:M31">
    <cfRule type="cellIs" priority="4" dxfId="2" operator="equal" stopIfTrue="1">
      <formula>"¯"</formula>
    </cfRule>
    <cfRule type="cellIs" priority="5" dxfId="0" operator="equal" stopIfTrue="1">
      <formula>"="</formula>
    </cfRule>
    <cfRule type="cellIs" priority="6" dxfId="1" operator="equal" stopIfTrue="1">
      <formula>"­"</formula>
    </cfRule>
  </conditionalFormatting>
  <hyperlinks>
    <hyperlink ref="A1" location="Ayuda!A1" display="MO_FV_3_2002"/>
  </hyperlinks>
  <printOptions/>
  <pageMargins left="0.5118110236220472" right="0.5118110236220472" top="0.5118110236220472" bottom="0.5905511811023623" header="0" footer="0"/>
  <pageSetup fitToHeight="0" horizontalDpi="300" verticalDpi="300" orientation="portrait" paperSize="9" scale="65" r:id="rId2"/>
  <rowBreaks count="1" manualBreakCount="1">
    <brk id="42" min="1" max="8" man="1"/>
  </rowBreaks>
  <ignoredErrors>
    <ignoredError sqref="E6:F6 E81:F81 E26:F26 E54:F54 K24:L24 K25:L31" formulaRange="1"/>
  </ignoredErrors>
  <drawing r:id="rId1"/>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A1" sqref="A1:A16384"/>
    </sheetView>
  </sheetViews>
  <sheetFormatPr defaultColWidth="11.5546875" defaultRowHeight="15"/>
  <cols>
    <col min="1" max="1" width="2.77734375" style="0" customWidth="1"/>
  </cols>
  <sheetData/>
  <sheetProtection password="D32E" sheet="1" objects="1" scenarios="1"/>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FACULTAD DE CIENCIAS DE LA EMPRESA</Manager>
  <Company>UNIVERSIDAD POLITÉCNICA DE CARTAGENA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ANÁLISIS ECONÓMICO FINANCIERO</dc:title>
  <dc:subject/>
  <dc:creator>JUAN FRANCISCO SÁNCHEZ GARCÍA</dc:creator>
  <cp:keywords/>
  <dc:description/>
  <cp:lastModifiedBy>Jose Maria</cp:lastModifiedBy>
  <cp:lastPrinted>2000-03-28T16:52:12Z</cp:lastPrinted>
  <dcterms:created xsi:type="dcterms:W3CDTF">2000-01-23T17:12:35Z</dcterms:created>
  <dcterms:modified xsi:type="dcterms:W3CDTF">2011-04-03T18:24:14Z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